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26"/>
  <workbookPr filterPrivacy="1" codeName="ThisWorkbook" autoCompressPictures="0"/>
  <xr:revisionPtr revIDLastSave="0" documentId="8_{C1E4CFE7-7C51-451D-B1B7-B0FA8E4240AF}" xr6:coauthVersionLast="47" xr6:coauthVersionMax="47" xr10:uidLastSave="{00000000-0000-0000-0000-000000000000}"/>
  <bookViews>
    <workbookView xWindow="22932" yWindow="-108" windowWidth="23256" windowHeight="12456" tabRatio="788" xr2:uid="{00000000-000D-0000-FFFF-FFFF00000000}"/>
  </bookViews>
  <sheets>
    <sheet name="July" sheetId="20" r:id="rId1"/>
    <sheet name="August" sheetId="21" r:id="rId2"/>
    <sheet name="September" sheetId="22" r:id="rId3"/>
    <sheet name="October" sheetId="23" r:id="rId4"/>
    <sheet name="November" sheetId="24" r:id="rId5"/>
    <sheet name="December" sheetId="25" r:id="rId6"/>
    <sheet name="January" sheetId="14" r:id="rId7"/>
    <sheet name="February" sheetId="15" r:id="rId8"/>
    <sheet name="March" sheetId="16" r:id="rId9"/>
    <sheet name="April" sheetId="17" r:id="rId10"/>
    <sheet name="May" sheetId="18" r:id="rId11"/>
    <sheet name="June" sheetId="19" r:id="rId12"/>
    <sheet name="July 2027" sheetId="27" r:id="rId13"/>
    <sheet name="Sheet1" sheetId="26" r:id="rId14"/>
  </sheets>
  <definedNames>
    <definedName name="CalendarYear">Sheet1!$B$3</definedName>
    <definedName name="CalendarYear2">Sheet1!$D$3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 localSheetId="12">'July 2027'!$B$2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 localSheetId="12">'July 2027'!$B$2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6">January!$A$1:$H$14</definedName>
    <definedName name="WeekStart">Sheet1!$B$4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4" i="27" a="1"/>
  <c r="B14" i="27" s="1"/>
  <c r="B12" i="27" a="1"/>
  <c r="H12" i="27" s="1"/>
  <c r="B10" i="27" a="1"/>
  <c r="H10" i="27" s="1"/>
  <c r="B8" i="27" a="1"/>
  <c r="H8" i="27" s="1"/>
  <c r="B6" i="27" a="1"/>
  <c r="H6" i="27" s="1"/>
  <c r="B3" i="27" a="1"/>
  <c r="H3" i="27" s="1"/>
  <c r="B1" i="27"/>
  <c r="B2" i="27"/>
  <c r="B14" i="19" a="1"/>
  <c r="B14" i="19" s="1"/>
  <c r="B12" i="19" a="1"/>
  <c r="H12" i="19" s="1"/>
  <c r="B10" i="19" a="1"/>
  <c r="H10" i="19" s="1"/>
  <c r="B8" i="19" a="1"/>
  <c r="H8" i="19" s="1"/>
  <c r="B6" i="19" a="1"/>
  <c r="H6" i="19" s="1"/>
  <c r="B3" i="19" a="1"/>
  <c r="H3" i="19" s="1"/>
  <c r="B13" i="18" a="1"/>
  <c r="C13" i="18" s="1"/>
  <c r="B11" i="18" a="1"/>
  <c r="H11" i="18" s="1"/>
  <c r="B9" i="18" a="1"/>
  <c r="H9" i="18" s="1"/>
  <c r="B7" i="18" a="1"/>
  <c r="H7" i="18" s="1"/>
  <c r="B5" i="18" a="1"/>
  <c r="H5" i="18" s="1"/>
  <c r="B3" i="18" a="1"/>
  <c r="H3" i="18" s="1"/>
  <c r="B14" i="17" a="1"/>
  <c r="B14" i="17" s="1"/>
  <c r="B12" i="17" a="1"/>
  <c r="B12" i="17" s="1"/>
  <c r="B10" i="17" a="1"/>
  <c r="B10" i="17" s="1"/>
  <c r="B8" i="17" a="1"/>
  <c r="B8" i="17" s="1"/>
  <c r="B6" i="17" a="1"/>
  <c r="B6" i="17" s="1"/>
  <c r="B3" i="17" a="1"/>
  <c r="B3" i="17" s="1"/>
  <c r="B13" i="16" a="1"/>
  <c r="B13" i="16" s="1"/>
  <c r="B11" i="16" a="1"/>
  <c r="B11" i="16" s="1"/>
  <c r="B9" i="16" a="1"/>
  <c r="B9" i="16" s="1"/>
  <c r="B7" i="16" a="1"/>
  <c r="B7" i="16" s="1"/>
  <c r="B5" i="16" a="1"/>
  <c r="B5" i="16" s="1"/>
  <c r="B3" i="16" a="1"/>
  <c r="B3" i="16" s="1"/>
  <c r="B15" i="15" a="1"/>
  <c r="B15" i="15" s="1"/>
  <c r="B13" i="15" a="1"/>
  <c r="B13" i="15" s="1"/>
  <c r="B11" i="15" a="1"/>
  <c r="B11" i="15" s="1"/>
  <c r="B9" i="15" a="1"/>
  <c r="B9" i="15" s="1"/>
  <c r="B6" i="15" a="1"/>
  <c r="B6" i="15" s="1"/>
  <c r="B3" i="15" a="1"/>
  <c r="B3" i="15" s="1"/>
  <c r="B13" i="14" a="1"/>
  <c r="B13" i="14" s="1"/>
  <c r="B11" i="14" a="1"/>
  <c r="E11" i="14" s="1"/>
  <c r="B9" i="14" a="1"/>
  <c r="B9" i="14" s="1"/>
  <c r="B7" i="14" a="1"/>
  <c r="B7" i="14" s="1"/>
  <c r="B5" i="14" a="1"/>
  <c r="B5" i="14" s="1"/>
  <c r="B3" i="14" a="1"/>
  <c r="B3" i="14" s="1"/>
  <c r="B1" i="19"/>
  <c r="B1" i="18"/>
  <c r="B1" i="17"/>
  <c r="B1" i="16"/>
  <c r="B1" i="15"/>
  <c r="B1" i="20"/>
  <c r="B2" i="25"/>
  <c r="B2" i="24"/>
  <c r="B2" i="23"/>
  <c r="B2" i="22"/>
  <c r="B2" i="21"/>
  <c r="B2" i="20"/>
  <c r="B2" i="19"/>
  <c r="B2" i="18"/>
  <c r="B2" i="17"/>
  <c r="B2" i="16"/>
  <c r="B12" i="27" l="1"/>
  <c r="C6" i="27"/>
  <c r="C10" i="27"/>
  <c r="D12" i="27"/>
  <c r="E3" i="27"/>
  <c r="E6" i="27"/>
  <c r="E8" i="27"/>
  <c r="E10" i="27"/>
  <c r="E12" i="27"/>
  <c r="B6" i="27"/>
  <c r="B10" i="27"/>
  <c r="C3" i="27"/>
  <c r="C2" i="27" s="1"/>
  <c r="C14" i="27"/>
  <c r="D3" i="27"/>
  <c r="D6" i="27"/>
  <c r="F3" i="27"/>
  <c r="F2" i="27" s="1"/>
  <c r="F6" i="27"/>
  <c r="F8" i="27"/>
  <c r="F10" i="27"/>
  <c r="F12" i="27"/>
  <c r="B8" i="27"/>
  <c r="C12" i="27"/>
  <c r="D8" i="27"/>
  <c r="G3" i="27"/>
  <c r="G2" i="27" s="1"/>
  <c r="G6" i="27"/>
  <c r="G8" i="27"/>
  <c r="G10" i="27"/>
  <c r="G12" i="27"/>
  <c r="B3" i="27"/>
  <c r="C8" i="27"/>
  <c r="D10" i="27"/>
  <c r="H2" i="27"/>
  <c r="E2" i="27"/>
  <c r="D2" i="27"/>
  <c r="B6" i="19"/>
  <c r="B12" i="19"/>
  <c r="C3" i="19"/>
  <c r="C8" i="19"/>
  <c r="C10" i="19"/>
  <c r="C14" i="19"/>
  <c r="D3" i="19"/>
  <c r="D6" i="19"/>
  <c r="D8" i="19"/>
  <c r="D10" i="19"/>
  <c r="D12" i="19"/>
  <c r="E3" i="19"/>
  <c r="E6" i="19"/>
  <c r="E8" i="19"/>
  <c r="E10" i="19"/>
  <c r="E12" i="19"/>
  <c r="B10" i="19"/>
  <c r="F3" i="19"/>
  <c r="F6" i="19"/>
  <c r="F8" i="19"/>
  <c r="F10" i="19"/>
  <c r="F12" i="19"/>
  <c r="B3" i="19"/>
  <c r="B8" i="19"/>
  <c r="C6" i="19"/>
  <c r="C12" i="19"/>
  <c r="G3" i="19"/>
  <c r="G6" i="19"/>
  <c r="G8" i="19"/>
  <c r="G10" i="19"/>
  <c r="G12" i="19"/>
  <c r="B5" i="18"/>
  <c r="B7" i="18"/>
  <c r="C7" i="18"/>
  <c r="D9" i="18"/>
  <c r="E3" i="18"/>
  <c r="E5" i="18"/>
  <c r="E7" i="18"/>
  <c r="E9" i="18"/>
  <c r="E11" i="18"/>
  <c r="B11" i="18"/>
  <c r="D11" i="18"/>
  <c r="F3" i="18"/>
  <c r="F5" i="18"/>
  <c r="F7" i="18"/>
  <c r="F9" i="18"/>
  <c r="F11" i="18"/>
  <c r="B13" i="18"/>
  <c r="C5" i="18"/>
  <c r="C11" i="18"/>
  <c r="D7" i="18"/>
  <c r="G3" i="18"/>
  <c r="G5" i="18"/>
  <c r="G7" i="18"/>
  <c r="G9" i="18"/>
  <c r="G11" i="18"/>
  <c r="B3" i="18"/>
  <c r="B9" i="18"/>
  <c r="C3" i="18"/>
  <c r="C9" i="18"/>
  <c r="D3" i="18"/>
  <c r="D5" i="18"/>
  <c r="C10" i="17"/>
  <c r="D10" i="17"/>
  <c r="D12" i="17"/>
  <c r="E10" i="17"/>
  <c r="E12" i="17"/>
  <c r="C14" i="17"/>
  <c r="F12" i="17"/>
  <c r="G10" i="17"/>
  <c r="G12" i="17"/>
  <c r="C12" i="17"/>
  <c r="F10" i="17"/>
  <c r="H10" i="17"/>
  <c r="H12" i="17"/>
  <c r="H8" i="17"/>
  <c r="G8" i="17"/>
  <c r="E8" i="17"/>
  <c r="D8" i="17"/>
  <c r="F8" i="17"/>
  <c r="C8" i="17"/>
  <c r="G6" i="17"/>
  <c r="F6" i="17"/>
  <c r="E6" i="17"/>
  <c r="D6" i="17"/>
  <c r="H6" i="17"/>
  <c r="C6" i="17"/>
  <c r="G3" i="17"/>
  <c r="F3" i="17"/>
  <c r="E3" i="17"/>
  <c r="D3" i="17"/>
  <c r="C3" i="17"/>
  <c r="H3" i="17"/>
  <c r="C13" i="16"/>
  <c r="H11" i="16"/>
  <c r="G11" i="16"/>
  <c r="E11" i="16"/>
  <c r="D11" i="16"/>
  <c r="F11" i="16"/>
  <c r="C11" i="16"/>
  <c r="H9" i="16"/>
  <c r="F9" i="16"/>
  <c r="E9" i="16"/>
  <c r="D9" i="16"/>
  <c r="C9" i="16"/>
  <c r="G9" i="16"/>
  <c r="H7" i="16"/>
  <c r="G7" i="16"/>
  <c r="E7" i="16"/>
  <c r="F7" i="16"/>
  <c r="D7" i="16"/>
  <c r="C7" i="16"/>
  <c r="H5" i="16"/>
  <c r="G5" i="16"/>
  <c r="E5" i="16"/>
  <c r="F5" i="16"/>
  <c r="D5" i="16"/>
  <c r="C5" i="16"/>
  <c r="G3" i="16"/>
  <c r="F3" i="16"/>
  <c r="H3" i="16"/>
  <c r="E3" i="16"/>
  <c r="D3" i="16"/>
  <c r="C3" i="16"/>
  <c r="C15" i="15"/>
  <c r="H13" i="15"/>
  <c r="G13" i="15"/>
  <c r="F13" i="15"/>
  <c r="E13" i="15"/>
  <c r="D13" i="15"/>
  <c r="C13" i="15"/>
  <c r="F11" i="15"/>
  <c r="E11" i="15"/>
  <c r="D11" i="15"/>
  <c r="H11" i="15"/>
  <c r="C11" i="15"/>
  <c r="G11" i="15"/>
  <c r="H9" i="15"/>
  <c r="G9" i="15"/>
  <c r="F9" i="15"/>
  <c r="E9" i="15"/>
  <c r="D9" i="15"/>
  <c r="C9" i="15"/>
  <c r="F6" i="15"/>
  <c r="D6" i="15"/>
  <c r="H6" i="15"/>
  <c r="C6" i="15"/>
  <c r="G6" i="15"/>
  <c r="E6" i="15"/>
  <c r="F3" i="15"/>
  <c r="H3" i="15"/>
  <c r="E3" i="15"/>
  <c r="D3" i="15"/>
  <c r="C3" i="15"/>
  <c r="G3" i="15"/>
  <c r="C13" i="14"/>
  <c r="H11" i="14"/>
  <c r="G11" i="14"/>
  <c r="D11" i="14"/>
  <c r="C11" i="14"/>
  <c r="B11" i="14"/>
  <c r="F11" i="14"/>
  <c r="G9" i="14"/>
  <c r="F9" i="14"/>
  <c r="E9" i="14"/>
  <c r="D9" i="14"/>
  <c r="H9" i="14"/>
  <c r="C9" i="14"/>
  <c r="H7" i="14"/>
  <c r="G7" i="14"/>
  <c r="F7" i="14"/>
  <c r="E7" i="14"/>
  <c r="D7" i="14"/>
  <c r="C7" i="14"/>
  <c r="G5" i="14"/>
  <c r="F5" i="14"/>
  <c r="E5" i="14"/>
  <c r="H5" i="14"/>
  <c r="D5" i="14"/>
  <c r="C5" i="14"/>
  <c r="H3" i="14"/>
  <c r="G3" i="14"/>
  <c r="F3" i="14"/>
  <c r="E3" i="14"/>
  <c r="D3" i="14"/>
  <c r="C3" i="14"/>
  <c r="B2" i="15"/>
  <c r="B1" i="21" l="1"/>
  <c r="B1" i="23"/>
  <c r="B1" i="22"/>
  <c r="B1" i="25"/>
  <c r="B1" i="2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H2" i="19"/>
  <c r="G2" i="18"/>
  <c r="H2" i="17"/>
  <c r="H2" i="16"/>
  <c r="H2" i="15"/>
  <c r="F2" i="18" l="1"/>
  <c r="D2" i="18"/>
  <c r="H2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2" i="19"/>
  <c r="E2" i="19"/>
  <c r="G2" i="19"/>
  <c r="D2" i="19"/>
  <c r="F2" i="19"/>
  <c r="C2" i="18"/>
  <c r="E2" i="18"/>
  <c r="C2" i="17"/>
  <c r="E2" i="17"/>
  <c r="G2" i="17"/>
  <c r="D2" i="17"/>
  <c r="F2" i="17"/>
  <c r="C2" i="16"/>
  <c r="E2" i="16"/>
  <c r="G2" i="16"/>
  <c r="D2" i="16"/>
  <c r="F2" i="16"/>
  <c r="C2" i="15"/>
  <c r="E2" i="15"/>
  <c r="G2" i="15"/>
  <c r="D2" i="15"/>
  <c r="F2" i="15"/>
  <c r="B2" i="14"/>
  <c r="G2" i="14" l="1"/>
  <c r="E2" i="14"/>
  <c r="C2" i="14"/>
  <c r="H2" i="14"/>
  <c r="F2" i="14"/>
  <c r="D2" i="14"/>
</calcChain>
</file>

<file path=xl/sharedStrings.xml><?xml version="1.0" encoding="utf-8"?>
<sst xmlns="http://schemas.openxmlformats.org/spreadsheetml/2006/main" count="142" uniqueCount="80">
  <si>
    <r>
      <rPr>
        <b/>
        <sz val="11"/>
        <color rgb="FF00B050"/>
        <rFont val="Lucida Sans"/>
        <scheme val="minor"/>
      </rPr>
      <t xml:space="preserve">
</t>
    </r>
    <r>
      <rPr>
        <b/>
        <sz val="11"/>
        <color rgb="FF00B050"/>
        <rFont val="Lucida Sans"/>
        <scheme val="minor"/>
      </rPr>
      <t xml:space="preserve">
</t>
    </r>
    <r>
      <rPr>
        <b/>
        <sz val="11"/>
        <color rgb="FF00B050"/>
        <rFont val="Lucida Sans"/>
        <scheme val="minor"/>
      </rPr>
      <t xml:space="preserve">
</t>
    </r>
  </si>
  <si>
    <r>
      <rPr>
        <b/>
        <sz val="11"/>
        <color rgb="FF00B050"/>
        <rFont val="Lucida Sans"/>
        <scheme val="minor"/>
      </rPr>
      <t xml:space="preserve">
Begin Flagging AP Accruals
Close Subledgers for June
</t>
    </r>
    <r>
      <rPr>
        <b/>
        <sz val="11"/>
        <color rgb="FFF47920"/>
        <rFont val="Lucida Sans"/>
        <scheme val="minor"/>
      </rPr>
      <t>Hold FY2027 Asset Activity until July 29th</t>
    </r>
  </si>
  <si>
    <t>State Holiday</t>
  </si>
  <si>
    <t>NCFS Insights Sessions 1:00 - 2:00 PM</t>
  </si>
  <si>
    <t>Resolve invoices on hold</t>
  </si>
  <si>
    <t>Deadline for SBITA and Lease Asset Useful Lives</t>
  </si>
  <si>
    <t>Final Day to enter FA Data for FY2026 - Clear all Transfer, Adjustment, and Retirement Exceptions</t>
  </si>
  <si>
    <t>Begin FA transactions for FY2027</t>
  </si>
  <si>
    <t xml:space="preserve">
</t>
  </si>
  <si>
    <r>
      <rPr>
        <b/>
        <sz val="11"/>
        <color rgb="FF0070C0"/>
        <rFont val="Lucida Sans"/>
      </rPr>
      <t xml:space="preserve">Final Day for June IC Transactions Deadline 10:25am
IC Module Closed for June
Open IC Module for August
</t>
    </r>
    <r>
      <rPr>
        <b/>
        <sz val="11"/>
        <color rgb="FF595959"/>
        <rFont val="Lucida Sans"/>
      </rPr>
      <t xml:space="preserve">
</t>
    </r>
    <r>
      <rPr>
        <b/>
        <sz val="11"/>
        <color rgb="FF0070C0"/>
        <rFont val="Lucida Sans"/>
      </rPr>
      <t xml:space="preserve">
</t>
    </r>
  </si>
  <si>
    <r>
      <rPr>
        <b/>
        <sz val="11"/>
        <color rgb="FF0070C0"/>
        <rFont val="Lucida Sans"/>
      </rPr>
      <t xml:space="preserve">June 2026 Certification Form Due
June GL Journals due by 10:25
</t>
    </r>
    <r>
      <rPr>
        <b/>
        <sz val="11"/>
        <color rgb="FF00B050"/>
        <rFont val="Lucida Sans"/>
      </rPr>
      <t xml:space="preserve">
</t>
    </r>
    <r>
      <rPr>
        <b/>
        <sz val="11"/>
        <color rgb="FF0070C0"/>
        <rFont val="Lucida Sans"/>
      </rPr>
      <t xml:space="preserve">Close GL for June
</t>
    </r>
    <r>
      <rPr>
        <b/>
        <sz val="11"/>
        <color rgb="FF00B050"/>
        <rFont val="Lucida Sans"/>
      </rPr>
      <t xml:space="preserve">
Recommended that Accrual Entries be recorded by 8/1
</t>
    </r>
    <r>
      <rPr>
        <b/>
        <sz val="11"/>
        <color rgb="FF0070C0"/>
        <rFont val="Lucida Sans"/>
      </rPr>
      <t>Open GL &amp;</t>
    </r>
    <r>
      <rPr>
        <b/>
        <sz val="11"/>
        <color rgb="FF00B050"/>
        <rFont val="Lucida Sans"/>
      </rPr>
      <t xml:space="preserve"> Subledgers* </t>
    </r>
    <r>
      <rPr>
        <b/>
        <sz val="11"/>
        <color rgb="FF0070C0"/>
        <rFont val="Lucida Sans"/>
      </rPr>
      <t xml:space="preserve">for August
</t>
    </r>
    <r>
      <rPr>
        <b/>
        <sz val="11"/>
        <color rgb="FF00B050"/>
        <rFont val="Lucida Sans"/>
      </rPr>
      <t xml:space="preserve">PPRs July Deadline - 10:25am
</t>
    </r>
    <r>
      <rPr>
        <b/>
        <sz val="11"/>
        <color rgb="FF0070C0"/>
        <rFont val="Lucida Sans"/>
      </rPr>
      <t xml:space="preserve">
</t>
    </r>
    <r>
      <rPr>
        <b/>
        <sz val="11"/>
        <color rgb="FF00B050"/>
        <rFont val="Lucida Sans"/>
      </rPr>
      <t>Correct ADFDI Invoice Import Errors by 3:30pm</t>
    </r>
  </si>
  <si>
    <t>Notes</t>
  </si>
  <si>
    <r>
      <rPr>
        <b/>
        <sz val="11"/>
        <color rgb="FF00B050"/>
        <rFont val="Calibri"/>
      </rPr>
      <t xml:space="preserve">*Subledgers - Accounts Payable, Fixed Assets, Inventory, and Accounts Receivable
</t>
    </r>
    <r>
      <rPr>
        <b/>
        <sz val="11"/>
        <color rgb="FF0070C0"/>
        <rFont val="Calibri"/>
      </rPr>
      <t xml:space="preserve">General Ledger and Cash Management
</t>
    </r>
    <r>
      <rPr>
        <b/>
        <sz val="11"/>
        <color rgb="FFF47920"/>
        <rFont val="Calibri"/>
      </rPr>
      <t xml:space="preserve">Fixed Assets
</t>
    </r>
    <r>
      <rPr>
        <b/>
        <sz val="11"/>
        <color rgb="FF7030A0"/>
        <rFont val="Calibri"/>
      </rPr>
      <t>NCFS Insights and Information Sessions</t>
    </r>
  </si>
  <si>
    <r>
      <rPr>
        <b/>
        <sz val="11"/>
        <color rgb="FF00B050"/>
        <rFont val="Lucida Sans"/>
        <scheme val="minor"/>
      </rPr>
      <t xml:space="preserve">
</t>
    </r>
    <r>
      <rPr>
        <b/>
        <sz val="11"/>
        <color rgb="FF00B050"/>
        <rFont val="Lucida Sans"/>
        <scheme val="minor"/>
      </rPr>
      <t xml:space="preserve">
</t>
    </r>
  </si>
  <si>
    <t>Accrual Entries should be recorded by 8/1</t>
  </si>
  <si>
    <t>Close Subledgers* for July
Finally Close POs that won't be invoiced
Correct invoices incorrectly keyed to future year PO lines</t>
  </si>
  <si>
    <t>July 2026 Certification Deadline</t>
  </si>
  <si>
    <t xml:space="preserve">Final Day for July IC Transactions Deadline 10:25am
IC Module Closed for July
Open IC Module for September
</t>
  </si>
  <si>
    <r>
      <rPr>
        <b/>
        <sz val="11"/>
        <color rgb="FF0070C0"/>
        <rFont val="Lucida Sans"/>
        <scheme val="minor"/>
      </rPr>
      <t xml:space="preserve">July GL Journals due by 10:25
</t>
    </r>
    <r>
      <rPr>
        <b/>
        <sz val="11"/>
        <color rgb="FF00B050"/>
        <rFont val="Lucida Sans"/>
        <scheme val="minor"/>
      </rPr>
      <t xml:space="preserve">PPRs Aug Deadline - 10:25am
</t>
    </r>
    <r>
      <rPr>
        <b/>
        <sz val="11"/>
        <color rgb="FF0070C0"/>
        <rFont val="Lucida Sans"/>
        <scheme val="minor"/>
      </rPr>
      <t xml:space="preserve">
Open GL &amp; </t>
    </r>
    <r>
      <rPr>
        <b/>
        <sz val="11"/>
        <color rgb="FF00B050"/>
        <rFont val="Lucida Sans"/>
        <scheme val="minor"/>
      </rPr>
      <t>Subledgers*</t>
    </r>
    <r>
      <rPr>
        <b/>
        <sz val="11"/>
        <color rgb="FF0070C0"/>
        <rFont val="Lucida Sans"/>
        <scheme val="minor"/>
      </rPr>
      <t xml:space="preserve"> for September
Close GL for July
</t>
    </r>
    <r>
      <rPr>
        <b/>
        <sz val="11"/>
        <color rgb="FF00B050"/>
        <rFont val="Lucida Sans"/>
        <scheme val="minor"/>
      </rPr>
      <t xml:space="preserve">Correct ADFDI Invoice Import Errors by 3:30pm
</t>
    </r>
  </si>
  <si>
    <t>Close Subledgers* for August</t>
  </si>
  <si>
    <r>
      <rPr>
        <b/>
        <sz val="10"/>
        <color rgb="FFFF0000"/>
        <rFont val="Lucida Sans"/>
      </rPr>
      <t xml:space="preserve">
</t>
    </r>
    <r>
      <rPr>
        <b/>
        <sz val="10"/>
        <color rgb="FF00B050"/>
        <rFont val="Lucida Sans"/>
      </rPr>
      <t>Finally Close POs that won't be invoiced
Correct invoices incorrectly keyed to future year PO lines</t>
    </r>
  </si>
  <si>
    <t>August 2026 Certification Deadline</t>
  </si>
  <si>
    <t xml:space="preserve">Final Day for August IC Transactions Deadline 10:25am
IC Module Closed for August
Open IC Module for October
</t>
  </si>
  <si>
    <r>
      <rPr>
        <b/>
        <sz val="11"/>
        <color rgb="FF0070C0"/>
        <rFont val="Lucida Sans"/>
      </rPr>
      <t xml:space="preserve">August GL Journals due by 10:25 
</t>
    </r>
    <r>
      <rPr>
        <b/>
        <sz val="11"/>
        <color rgb="FF00B050"/>
        <rFont val="Lucida Sans"/>
      </rPr>
      <t xml:space="preserve">PPRs Sept Deadline - 10:25am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October 
Close GL for August
</t>
    </r>
    <r>
      <rPr>
        <b/>
        <sz val="11"/>
        <color rgb="FF00B050"/>
        <rFont val="Lucida Sans"/>
      </rPr>
      <t>Correct ADFDI Invoice Import Errors by 3:30pm</t>
    </r>
  </si>
  <si>
    <t>Close Subledgers* for September
Begin Escheats activities in accordance with DST guidelines</t>
  </si>
  <si>
    <t>Finally Close POs that won't be invoiced
Correct invoices incorrectly keyed to future year PO lines</t>
  </si>
  <si>
    <t>September 2026 Certification Deadline</t>
  </si>
  <si>
    <t xml:space="preserve">Resolve invoices on hold  </t>
  </si>
  <si>
    <t xml:space="preserve">Final Day for September IC Transactions Deadline 10:25am
IC Module Closed for September
Open IC Module for November
</t>
  </si>
  <si>
    <r>
      <rPr>
        <b/>
        <sz val="11"/>
        <color rgb="FF0070C0"/>
        <rFont val="Lucida Sans"/>
      </rPr>
      <t xml:space="preserve">Sep GL Journals due by 10:25
</t>
    </r>
    <r>
      <rPr>
        <b/>
        <sz val="11"/>
        <color rgb="FF00B050"/>
        <rFont val="Lucida Sans"/>
      </rPr>
      <t xml:space="preserve">
PPRs Oct deadline-10:25am                    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November                     
Close GL for September</t>
    </r>
    <r>
      <rPr>
        <b/>
        <sz val="11"/>
        <color rgb="FF00B050"/>
        <rFont val="Lucida Sans"/>
      </rPr>
      <t xml:space="preserve"> 
Correct ADFDI Invoice Import Errors by 3:30pm</t>
    </r>
  </si>
  <si>
    <t>Close Subledgers* for October
Finally Close POs that won't be invoiced
Correct invoices incorrectly keyed to future year PO lines</t>
  </si>
  <si>
    <r>
      <rPr>
        <b/>
        <sz val="10"/>
        <color rgb="FF0070C0"/>
        <rFont val="Lucida Sans"/>
      </rPr>
      <t xml:space="preserve">October 2026 Certification Deadline
</t>
    </r>
    <r>
      <rPr>
        <b/>
        <sz val="10"/>
        <color rgb="FF00B050"/>
        <rFont val="Lucida Sans"/>
      </rPr>
      <t xml:space="preserve">Resolve invoices on hold  </t>
    </r>
  </si>
  <si>
    <t xml:space="preserve">                  
</t>
  </si>
  <si>
    <r>
      <rPr>
        <b/>
        <sz val="11"/>
        <color rgb="FF0070C0"/>
        <rFont val="Lucida Sans"/>
      </rPr>
      <t xml:space="preserve">Final Day for October IC Transactions Deadline 10:25am
IC Module Closed for October
Open IC Module for December
</t>
    </r>
    <r>
      <rPr>
        <b/>
        <sz val="11"/>
        <color rgb="FF00B050"/>
        <rFont val="Lucida Sans"/>
      </rPr>
      <t xml:space="preserve">
</t>
    </r>
  </si>
  <si>
    <r>
      <rPr>
        <b/>
        <sz val="11"/>
        <color rgb="FF0070C0"/>
        <rFont val="Lucida Sans"/>
      </rPr>
      <t xml:space="preserve">Oct GL Journals due by 10:25                         
</t>
    </r>
    <r>
      <rPr>
        <b/>
        <sz val="11"/>
        <color rgb="FF00B050"/>
        <rFont val="Lucida Sans"/>
      </rPr>
      <t xml:space="preserve">
PPRs Nov deadline-10:25am                    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December                  
Close GL for October
</t>
    </r>
    <r>
      <rPr>
        <b/>
        <sz val="11"/>
        <color rgb="FF00B050"/>
        <rFont val="Lucida Sans"/>
      </rPr>
      <t>Correct ADFDI Invoice Import Errors by 3:30pm</t>
    </r>
  </si>
  <si>
    <t>Close Subledgers* for November</t>
  </si>
  <si>
    <t>November 2026 Certification Deadline</t>
  </si>
  <si>
    <t xml:space="preserve">Final Day for November IC Transactions Deadline 10:25am
IC Module Closed for November
Open IC Module for January
</t>
  </si>
  <si>
    <r>
      <rPr>
        <b/>
        <sz val="10"/>
        <color rgb="FF0070C0"/>
        <rFont val="Lucida Sans"/>
      </rPr>
      <t xml:space="preserve">Nov GL Journals due by 10:25               
</t>
    </r>
    <r>
      <rPr>
        <b/>
        <sz val="10"/>
        <color rgb="FF00B050"/>
        <rFont val="Lucida Sans"/>
      </rPr>
      <t xml:space="preserve">
PPRs Dec deadline-10:25am
</t>
    </r>
    <r>
      <rPr>
        <b/>
        <sz val="10"/>
        <color rgb="FF7030A0"/>
        <rFont val="Lucida Sans"/>
      </rPr>
      <t>Deadline to pay 1099 Invoices for CY 2026</t>
    </r>
    <r>
      <rPr>
        <b/>
        <sz val="10"/>
        <color rgb="FF00B050"/>
        <rFont val="Lucida Sans"/>
      </rPr>
      <t xml:space="preserve">   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January                  
Close GL for November
</t>
    </r>
    <r>
      <rPr>
        <b/>
        <sz val="10"/>
        <color rgb="FF00B050"/>
        <rFont val="Lucida Sans"/>
      </rPr>
      <t xml:space="preserve">Correct ADFDI Invoice Import Errors by 3:30pm
</t>
    </r>
  </si>
  <si>
    <t>Close Subledgers* for December
Finally Close POs that won't be invoiced
Correct invoices incorrectly keyed to future year PO lines</t>
  </si>
  <si>
    <r>
      <rPr>
        <b/>
        <sz val="11"/>
        <color rgb="FF00B050"/>
        <rFont val="Lucida Sans"/>
        <scheme val="minor"/>
      </rPr>
      <t xml:space="preserve">
</t>
    </r>
    <r>
      <rPr>
        <b/>
        <sz val="11"/>
        <color rgb="FF0070C0"/>
        <rFont val="Lucida Sans"/>
        <scheme val="minor"/>
      </rPr>
      <t xml:space="preserve">December 2026 Certification Deadline
</t>
    </r>
  </si>
  <si>
    <r>
      <rPr>
        <b/>
        <sz val="10"/>
        <color rgb="FF0070C0"/>
        <rFont val="Lucida Sans"/>
      </rPr>
      <t xml:space="preserve">Final Day for December IC Transactions Deadline 10:25am                 
IC Module Closed for December
Open IC Module for February
</t>
    </r>
    <r>
      <rPr>
        <b/>
        <sz val="10"/>
        <color rgb="FF00B050"/>
        <rFont val="Lucida Sans"/>
      </rPr>
      <t xml:space="preserve">
</t>
    </r>
  </si>
  <si>
    <r>
      <rPr>
        <b/>
        <sz val="10"/>
        <color rgb="FF0070C0"/>
        <rFont val="Lucida Sans"/>
      </rPr>
      <t xml:space="preserve">Dec GL Journals due by 10:25 
</t>
    </r>
    <r>
      <rPr>
        <b/>
        <sz val="10"/>
        <color rgb="FF00B050"/>
        <rFont val="Lucida Sans"/>
      </rPr>
      <t xml:space="preserve">
PPRs Jan deadline-10:25am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February                  
Close GL for December
</t>
    </r>
    <r>
      <rPr>
        <b/>
        <sz val="10"/>
        <color rgb="FF595959"/>
        <rFont val="Lucida Sans"/>
      </rPr>
      <t xml:space="preserve">
</t>
    </r>
    <r>
      <rPr>
        <b/>
        <sz val="10"/>
        <color rgb="FF00B050"/>
        <rFont val="Lucida Sans"/>
      </rPr>
      <t>Correct ADFDI Invoice Import Errors by 3:30pm</t>
    </r>
  </si>
  <si>
    <t>Close Subledgers* for January
Finally Close POs that won't be invoiced
Correct invoices incorrectly keyed to future year PO lines</t>
  </si>
  <si>
    <t>January 2027 Certification Deadline</t>
  </si>
  <si>
    <t xml:space="preserve">Final Day for January IC Transactions Deadline 10:25am
IC Module Closed for January
Open IC Module for March
</t>
  </si>
  <si>
    <r>
      <rPr>
        <b/>
        <sz val="10"/>
        <color rgb="FF0070C0"/>
        <rFont val="Lucida Sans"/>
      </rPr>
      <t xml:space="preserve">Jan GL Journals due by 10:25   
</t>
    </r>
    <r>
      <rPr>
        <b/>
        <sz val="10"/>
        <color rgb="FF00B050"/>
        <rFont val="Lucida Sans"/>
      </rPr>
      <t xml:space="preserve">
PPRs Feb deadline-10:25am                        
</t>
    </r>
    <r>
      <rPr>
        <b/>
        <sz val="10"/>
        <color rgb="FF0070C0"/>
        <rFont val="Lucida Sans"/>
      </rPr>
      <t xml:space="preserve">
Open GL &amp;</t>
    </r>
    <r>
      <rPr>
        <b/>
        <sz val="10"/>
        <color rgb="FF00B050"/>
        <rFont val="Lucida Sans"/>
      </rPr>
      <t xml:space="preserve"> Subledgers* </t>
    </r>
    <r>
      <rPr>
        <b/>
        <sz val="10"/>
        <color rgb="FF0070C0"/>
        <rFont val="Lucida Sans"/>
      </rPr>
      <t xml:space="preserve">for March                      
Close GL for January
</t>
    </r>
    <r>
      <rPr>
        <b/>
        <sz val="10"/>
        <color rgb="FF00B050"/>
        <rFont val="Lucida Sans"/>
      </rPr>
      <t>Correct ADFDI Invoice Import Errors by 3:30pm</t>
    </r>
  </si>
  <si>
    <t>Close Subledgers* for February
Finally Close POs that won't be invoiced
Correct invoices incorrectly keyed to future year PO lines</t>
  </si>
  <si>
    <t>February 2027 Certification Deadline</t>
  </si>
  <si>
    <r>
      <rPr>
        <b/>
        <sz val="11"/>
        <color rgb="FF0070C0"/>
        <rFont val="Lucida Sans"/>
      </rPr>
      <t xml:space="preserve">Final Day for February IC Transactions Deadline 10:25am
IC Module Closed for February
Open IC Module for April
</t>
    </r>
    <r>
      <rPr>
        <b/>
        <sz val="11"/>
        <color rgb="FF7030A0"/>
        <rFont val="Lucida Sans"/>
      </rPr>
      <t xml:space="preserve">
</t>
    </r>
  </si>
  <si>
    <r>
      <rPr>
        <b/>
        <sz val="10"/>
        <color rgb="FF0070C0"/>
        <rFont val="Lucida Sans"/>
      </rPr>
      <t xml:space="preserve">Feb GL Journals due by 10:25  
</t>
    </r>
    <r>
      <rPr>
        <b/>
        <sz val="10"/>
        <color rgb="FF00B050"/>
        <rFont val="Lucida Sans"/>
      </rPr>
      <t xml:space="preserve">
PPRs Mar deadline-10:25am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April                     
Close GL for February
</t>
    </r>
    <r>
      <rPr>
        <b/>
        <sz val="10"/>
        <color rgb="FF00B050"/>
        <rFont val="Lucida Sans"/>
      </rPr>
      <t>Correct ADFDI Invoice Import Errors by 3:30pm</t>
    </r>
  </si>
  <si>
    <r>
      <rPr>
        <b/>
        <sz val="11"/>
        <color rgb="FF00B050"/>
        <rFont val="Lucida Sans"/>
        <scheme val="minor"/>
      </rPr>
      <t xml:space="preserve">
</t>
    </r>
    <r>
      <rPr>
        <b/>
        <sz val="11"/>
        <color rgb="FF7030A0"/>
        <rFont val="Lucida Sans"/>
        <scheme val="minor"/>
      </rPr>
      <t>File 1099 Correction file with IRS</t>
    </r>
  </si>
  <si>
    <t>Close Subledgers* for March</t>
  </si>
  <si>
    <t>March 2027 Certification Deadline</t>
  </si>
  <si>
    <t xml:space="preserve">Final Day for March IC Transactions Deadline 10:25am
IC Module Closed for March
Open IC Module for May
</t>
  </si>
  <si>
    <r>
      <rPr>
        <b/>
        <sz val="10"/>
        <color rgb="FF0070C0"/>
        <rFont val="Lucida Sans"/>
      </rPr>
      <t xml:space="preserve">March GL Journals due by 10:25   
</t>
    </r>
    <r>
      <rPr>
        <b/>
        <sz val="10"/>
        <color rgb="FF00B050"/>
        <rFont val="Lucida Sans"/>
      </rPr>
      <t xml:space="preserve">
PPRs April deadline-10:25am                        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May                         
Close GL for March
</t>
    </r>
    <r>
      <rPr>
        <b/>
        <sz val="10"/>
        <color rgb="FF00B050"/>
        <rFont val="Lucida Sans"/>
      </rPr>
      <t>Correct ADFDI Invoice Import Errors by 3:30pm</t>
    </r>
  </si>
  <si>
    <t>Close Subledgers* for April
Finally Close POs that won't be invoiced
Correct invoices incorrectly keyed to future year PO lines</t>
  </si>
  <si>
    <t>April 2027 Certification Deadline</t>
  </si>
  <si>
    <t xml:space="preserve">Final Day for April IC Transactions Deadline 10:25am
IC Module Closed for April
Open IC Module for June
</t>
  </si>
  <si>
    <r>
      <rPr>
        <b/>
        <sz val="11"/>
        <color rgb="FF0070C0"/>
        <rFont val="Lucida Sans"/>
      </rPr>
      <t xml:space="preserve">April GL Journals due by 10:25   
</t>
    </r>
    <r>
      <rPr>
        <b/>
        <sz val="11"/>
        <color rgb="FF00B050"/>
        <rFont val="Lucida Sans"/>
      </rPr>
      <t xml:space="preserve">
PPRs May deadline-10:25am                   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June                    
Close GL for April
</t>
    </r>
    <r>
      <rPr>
        <b/>
        <sz val="11"/>
        <color rgb="FF00B050"/>
        <rFont val="Lucida Sans"/>
      </rPr>
      <t>Correct ADFDI Invoice Import Errors by 3:30pm</t>
    </r>
  </si>
  <si>
    <t>Close Subledgers* for May</t>
  </si>
  <si>
    <t xml:space="preserve">Resolve invoices on hold
</t>
  </si>
  <si>
    <t>May 2026 Certification Deadline</t>
  </si>
  <si>
    <r>
      <rPr>
        <b/>
        <sz val="10"/>
        <color rgb="FF00B050"/>
        <rFont val="Lucida Sans"/>
        <scheme val="minor"/>
      </rPr>
      <t xml:space="preserve">Finally Close POs that won't be invoiced
</t>
    </r>
    <r>
      <rPr>
        <b/>
        <sz val="10"/>
        <color rgb="FF595959"/>
        <rFont val="Lucida Sans"/>
        <scheme val="minor"/>
      </rPr>
      <t xml:space="preserve">
</t>
    </r>
    <r>
      <rPr>
        <b/>
        <sz val="10"/>
        <color rgb="FF00B050"/>
        <rFont val="Lucida Sans"/>
        <scheme val="minor"/>
      </rPr>
      <t>Correct invoices incorrectly keyed to future year PO lines</t>
    </r>
  </si>
  <si>
    <t xml:space="preserve">Resolve invoices on hold </t>
  </si>
  <si>
    <r>
      <rPr>
        <b/>
        <sz val="11"/>
        <color rgb="FF0070C0"/>
        <rFont val="Lucida Sans"/>
      </rPr>
      <t xml:space="preserve">Final Day for May IC Transactions Deadline 10:25am
</t>
    </r>
    <r>
      <rPr>
        <b/>
        <sz val="11"/>
        <color rgb="FF00B050"/>
        <rFont val="Lucida Sans"/>
      </rPr>
      <t xml:space="preserve">(Tentative) PPRs June Deadline - 10:25am
</t>
    </r>
    <r>
      <rPr>
        <b/>
        <sz val="11"/>
        <color rgb="FF0070C0"/>
        <rFont val="Lucida Sans"/>
      </rPr>
      <t xml:space="preserve">
IC Module Closed for May
Open IC Module for July
</t>
    </r>
    <r>
      <rPr>
        <b/>
        <sz val="11"/>
        <color rgb="FF00B050"/>
        <rFont val="Lucida Sans"/>
      </rPr>
      <t xml:space="preserve">
</t>
    </r>
  </si>
  <si>
    <r>
      <rPr>
        <b/>
        <sz val="10"/>
        <color rgb="FF0070C0"/>
        <rFont val="Lucida Sans"/>
      </rPr>
      <t xml:space="preserve">May GL Journals due by 10:25  
</t>
    </r>
    <r>
      <rPr>
        <b/>
        <sz val="10"/>
        <color rgb="FF00B050"/>
        <rFont val="Lucida Sans"/>
      </rPr>
      <t xml:space="preserve">
Final day to Resolve invoices on hold - Validate or Cancel 
Final day to Finally Close POs that should not carry forward.        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 xml:space="preserve">Subledgers* </t>
    </r>
    <r>
      <rPr>
        <b/>
        <sz val="10"/>
        <color rgb="FF0070C0"/>
        <rFont val="Lucida Sans"/>
      </rPr>
      <t xml:space="preserve">for July                          
Close GL for May
Open Inventory for July                    
Complete all Inventory Cycle Counts
Resolve all Inventory Shipping Exceptions
Resolve all Pending Inventory Transactions
</t>
    </r>
    <r>
      <rPr>
        <b/>
        <sz val="10"/>
        <color rgb="FF00B050"/>
        <rFont val="Lucida Sans"/>
      </rPr>
      <t>Correct ADFDI Invoice Import Errors by 2:30</t>
    </r>
  </si>
  <si>
    <t xml:space="preserve">
</t>
  </si>
  <si>
    <r>
      <rPr>
        <b/>
        <sz val="11"/>
        <color rgb="FF00B050"/>
        <rFont val="Lucida Sans"/>
        <scheme val="minor"/>
      </rPr>
      <t xml:space="preserve">Close Subledgers* for June
Begin Flagging AP Accruals
</t>
    </r>
    <r>
      <rPr>
        <b/>
        <sz val="11"/>
        <color rgb="FFF47920"/>
        <rFont val="Lucida Sans"/>
        <scheme val="minor"/>
      </rPr>
      <t>Hold FY2028 Asset Activity until July 29th</t>
    </r>
  </si>
  <si>
    <t>(Tentative) NCFS Insights Sessions 1:00 - 2:00 PM</t>
  </si>
  <si>
    <t>(Tentative) Deadline for SBITA and Lease Asset Useful Lives</t>
  </si>
  <si>
    <t>(Tentative) Final Day to enter FA Data for FY2027 - Clear all Transfer, Adjustment, and Retirement Exceptions</t>
  </si>
  <si>
    <t>(Tentative) Begin FA transactions for FY2028</t>
  </si>
  <si>
    <t xml:space="preserve">Final Day for June IC Transactions Deadline 10:25am
IC Module Closed for June
Open IC Module for August
</t>
  </si>
  <si>
    <r>
      <rPr>
        <b/>
        <sz val="11"/>
        <color rgb="FF0070C0"/>
        <rFont val="Lucida Sans"/>
        <scheme val="minor"/>
      </rPr>
      <t xml:space="preserve">June GL Journals due by 10:25  
</t>
    </r>
    <r>
      <rPr>
        <b/>
        <sz val="11"/>
        <color rgb="FF00B050"/>
        <rFont val="Lucida Sans"/>
        <scheme val="minor"/>
      </rPr>
      <t xml:space="preserve">PPRs July Deadline - 10:25am
Accrual Entries should be recorded by 8/1
</t>
    </r>
    <r>
      <rPr>
        <b/>
        <sz val="11"/>
        <color rgb="FF0070C0"/>
        <rFont val="Lucida Sans"/>
        <scheme val="minor"/>
      </rPr>
      <t xml:space="preserve">
Open GL &amp; </t>
    </r>
    <r>
      <rPr>
        <b/>
        <sz val="11"/>
        <color rgb="FF00B050"/>
        <rFont val="Lucida Sans"/>
        <scheme val="minor"/>
      </rPr>
      <t>Subledgers*</t>
    </r>
    <r>
      <rPr>
        <b/>
        <sz val="11"/>
        <color rgb="FF0070C0"/>
        <rFont val="Lucida Sans"/>
        <scheme val="minor"/>
      </rPr>
      <t xml:space="preserve"> for August                          
Close GL for June                          
June 2027 Certification Deadline
</t>
    </r>
    <r>
      <rPr>
        <b/>
        <sz val="11"/>
        <color rgb="FF00B050"/>
        <rFont val="Lucida Sans"/>
        <scheme val="minor"/>
      </rPr>
      <t>Correct ADFDI Invoice Import Errors by 3:30pm</t>
    </r>
  </si>
  <si>
    <t>Calendar Settings</t>
  </si>
  <si>
    <t>Year1</t>
  </si>
  <si>
    <t>Year2</t>
  </si>
  <si>
    <t>Week Start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</si>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</sst>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67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11"/>
      <color theme="9"/>
      <name val="Lucida Sans"/>
      <family val="2"/>
      <charset val="238"/>
      <scheme val="minor"/>
    </font>
    <font>
      <b/>
      <sz val="11"/>
      <color theme="9"/>
      <name val="Lucida Sans"/>
      <scheme val="minor"/>
    </font>
    <font>
      <b/>
      <sz val="11"/>
      <color theme="9"/>
      <name val="Lucida Sans"/>
      <family val="2"/>
      <scheme val="minor"/>
    </font>
    <font>
      <b/>
      <sz val="10"/>
      <color rgb="FF595959"/>
      <name val="Lucida Sans"/>
      <scheme val="minor"/>
    </font>
    <font>
      <b/>
      <sz val="10"/>
      <color rgb="FF00B050"/>
      <name val="Lucida Sans"/>
      <scheme val="minor"/>
    </font>
    <font>
      <b/>
      <sz val="10"/>
      <color theme="1" tint="0.34998626667073579"/>
      <name val="Lucida Sans"/>
      <scheme val="minor"/>
    </font>
    <font>
      <b/>
      <sz val="10"/>
      <color rgb="FF00B050"/>
      <name val="Lucida Sans"/>
      <family val="2"/>
      <scheme val="minor"/>
    </font>
    <font>
      <b/>
      <sz val="11"/>
      <color rgb="FF0070C0"/>
      <name val="Lucida Sans"/>
      <charset val="1"/>
    </font>
    <font>
      <b/>
      <sz val="10"/>
      <color rgb="FF0070C0"/>
      <name val="Lucida Sans"/>
    </font>
    <font>
      <b/>
      <sz val="10"/>
      <color rgb="FF00B050"/>
      <name val="Lucida Sans"/>
    </font>
    <font>
      <b/>
      <sz val="11"/>
      <color rgb="FF0070C0"/>
      <name val="Lucida Sans"/>
      <family val="2"/>
      <charset val="238"/>
      <scheme val="minor"/>
    </font>
    <font>
      <b/>
      <sz val="11"/>
      <color rgb="FF0070C0"/>
      <name val="Lucida Sans"/>
      <family val="2"/>
      <scheme val="minor"/>
    </font>
    <font>
      <b/>
      <sz val="11"/>
      <color rgb="FF00B050"/>
      <name val="Lucida Sans"/>
      <family val="2"/>
      <charset val="238"/>
      <scheme val="minor"/>
    </font>
    <font>
      <sz val="11"/>
      <color rgb="FF00B050"/>
      <name val="Calibri"/>
      <family val="2"/>
      <charset val="1"/>
    </font>
    <font>
      <b/>
      <sz val="11"/>
      <color rgb="FF00B050"/>
      <name val="Lucida Sans"/>
      <family val="2"/>
      <scheme val="minor"/>
    </font>
    <font>
      <sz val="35"/>
      <name val="Rockwell"/>
      <family val="1"/>
      <scheme val="major"/>
    </font>
    <font>
      <b/>
      <sz val="11"/>
      <color rgb="FF00B050"/>
      <name val="Lucida Sans"/>
      <family val="2"/>
    </font>
    <font>
      <b/>
      <sz val="11"/>
      <color rgb="FF7030A0"/>
      <name val="Lucida Sans"/>
      <family val="2"/>
      <scheme val="minor"/>
    </font>
    <font>
      <b/>
      <sz val="11"/>
      <color rgb="FF0070C0"/>
      <name val="Lucida Sans"/>
    </font>
    <font>
      <b/>
      <sz val="11"/>
      <color rgb="FF00B050"/>
      <name val="Lucida Sans"/>
    </font>
    <font>
      <b/>
      <sz val="11"/>
      <color theme="1" tint="0.34998626667073579"/>
      <name val="Lucida Sans"/>
    </font>
    <font>
      <b/>
      <sz val="10"/>
      <color theme="1" tint="0.34998626667073579"/>
      <name val="Lucida Sans"/>
    </font>
    <font>
      <b/>
      <sz val="11"/>
      <color rgb="FF00B050"/>
      <name val="Calibri"/>
      <family val="2"/>
      <charset val="1"/>
    </font>
    <font>
      <b/>
      <sz val="11"/>
      <color rgb="FF0070C0"/>
      <name val="Lucida Sans"/>
      <scheme val="minor"/>
    </font>
    <font>
      <b/>
      <sz val="11"/>
      <color rgb="FF00B050"/>
      <name val="Lucida Sans"/>
      <scheme val="minor"/>
    </font>
    <font>
      <b/>
      <sz val="11"/>
      <color theme="1" tint="0.34998626667073579"/>
      <name val="Lucida Sans"/>
      <scheme val="minor"/>
    </font>
    <font>
      <b/>
      <sz val="11"/>
      <color rgb="FF00B050"/>
      <name val="Calibri"/>
    </font>
    <font>
      <sz val="11"/>
      <color rgb="FF00B050"/>
      <name val="Calibri"/>
    </font>
    <font>
      <b/>
      <sz val="11"/>
      <color rgb="FF00B050"/>
      <name val="Lucida Sans"/>
      <charset val="1"/>
    </font>
    <font>
      <b/>
      <sz val="11"/>
      <color rgb="FFF47920"/>
      <name val="Lucida Sans"/>
      <scheme val="minor"/>
    </font>
    <font>
      <b/>
      <sz val="11"/>
      <color theme="8"/>
      <name val="Lucida Sans"/>
      <family val="2"/>
      <scheme val="minor"/>
    </font>
    <font>
      <b/>
      <sz val="11"/>
      <color theme="8"/>
      <name val="Lucida Sans"/>
      <family val="2"/>
      <charset val="238"/>
      <scheme val="minor"/>
    </font>
    <font>
      <b/>
      <sz val="11"/>
      <color rgb="FFF47920"/>
      <name val="Lucida Sans"/>
      <charset val="1"/>
    </font>
    <font>
      <b/>
      <sz val="10"/>
      <color rgb="FF7030A0"/>
      <name val="Lucida Sans"/>
    </font>
    <font>
      <b/>
      <sz val="11"/>
      <color rgb="FF7030A0"/>
      <name val="Lucida Sans"/>
      <charset val="1"/>
    </font>
    <font>
      <b/>
      <sz val="11"/>
      <color rgb="FF7030A0"/>
      <name val="Lucida Sans"/>
    </font>
    <font>
      <b/>
      <sz val="11"/>
      <color rgb="FF0070C0"/>
      <name val="Calibri"/>
    </font>
    <font>
      <b/>
      <sz val="11"/>
      <color rgb="FFF47920"/>
      <name val="Calibri"/>
    </font>
    <font>
      <u/>
      <sz val="11"/>
      <color theme="10"/>
      <name val="Lucida Sans"/>
      <family val="2"/>
      <scheme val="minor"/>
    </font>
    <font>
      <b/>
      <u/>
      <sz val="11"/>
      <color rgb="FF7030A0"/>
      <name val="Lucida Sans"/>
      <family val="2"/>
      <scheme val="minor"/>
    </font>
    <font>
      <b/>
      <sz val="11"/>
      <color rgb="FF7030A0"/>
      <name val="Calibri"/>
    </font>
    <font>
      <b/>
      <sz val="10"/>
      <color rgb="FFFF0000"/>
      <name val="Lucida Sans"/>
    </font>
    <font>
      <b/>
      <sz val="11"/>
      <color rgb="FF595959"/>
      <name val="Lucida Sans"/>
    </font>
    <font>
      <b/>
      <sz val="11"/>
      <color rgb="FF7030A0"/>
      <name val="Lucida Sans"/>
      <family val="2"/>
      <charset val="238"/>
      <scheme val="minor"/>
    </font>
    <font>
      <b/>
      <sz val="11"/>
      <color theme="8"/>
      <name val="Lucida Sans"/>
      <family val="2"/>
    </font>
    <font>
      <b/>
      <sz val="11"/>
      <color rgb="FF0070C0"/>
      <name val="Lucida Sans"/>
      <family val="2"/>
    </font>
    <font>
      <b/>
      <sz val="10"/>
      <color rgb="FF595959"/>
      <name val="Lucida Sans"/>
    </font>
    <font>
      <b/>
      <sz val="11"/>
      <color rgb="FF7030A0"/>
      <name val="Lucida Sans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theme="2" tint="-9.9978637043366805E-2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0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  <xf numFmtId="0" fontId="57" fillId="0" borderId="0" applyNumberFormat="0" applyFill="0" applyBorder="0" applyAlignment="0" applyProtection="0">
      <alignment vertical="top"/>
    </xf>
  </cellStyleXfs>
  <cellXfs count="124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164" fontId="9" fillId="7" borderId="0" xfId="16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5" fillId="9" borderId="0" xfId="5" applyFill="1" applyBorder="1" applyAlignment="1">
      <alignment horizontal="right" vertical="center"/>
    </xf>
    <xf numFmtId="0" fontId="14" fillId="10" borderId="0" xfId="14" applyFill="1">
      <alignment vertical="center"/>
    </xf>
    <xf numFmtId="0" fontId="5" fillId="10" borderId="0" xfId="5" applyFill="1" applyBorder="1" applyAlignment="1">
      <alignment horizontal="left" vertical="center"/>
    </xf>
    <xf numFmtId="0" fontId="7" fillId="10" borderId="0" xfId="2" applyFill="1" applyBorder="1" applyAlignment="1">
      <alignment vertical="center"/>
    </xf>
    <xf numFmtId="0" fontId="5" fillId="10" borderId="0" xfId="5" applyFill="1" applyBorder="1" applyAlignment="1">
      <alignment horizontal="right"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Border="1" applyAlignment="1">
      <alignment horizontal="righ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164" fontId="13" fillId="0" borderId="0" xfId="17" applyAlignment="1">
      <alignment horizontal="left" vertical="center"/>
    </xf>
    <xf numFmtId="164" fontId="13" fillId="0" borderId="0" xfId="17" applyAlignment="1">
      <alignment horizontal="left" vertical="center" wrapText="1"/>
    </xf>
    <xf numFmtId="164" fontId="9" fillId="7" borderId="0" xfId="16" applyAlignment="1">
      <alignment horizontal="left" vertical="center" wrapText="1"/>
    </xf>
    <xf numFmtId="0" fontId="0" fillId="7" borderId="0" xfId="0" applyFill="1" applyAlignment="1">
      <alignment vertical="center"/>
    </xf>
    <xf numFmtId="0" fontId="0" fillId="0" borderId="0" xfId="0" applyAlignment="1">
      <alignment vertical="center"/>
    </xf>
    <xf numFmtId="164" fontId="13" fillId="7" borderId="0" xfId="16" applyFont="1" applyAlignment="1">
      <alignment horizontal="left" vertical="center" wrapText="1"/>
    </xf>
    <xf numFmtId="164" fontId="9" fillId="7" borderId="0" xfId="16" applyAlignment="1">
      <alignment horizontal="left" vertical="center" wrapText="1" indent="1"/>
    </xf>
    <xf numFmtId="164" fontId="19" fillId="0" borderId="0" xfId="17" applyFont="1" applyAlignment="1">
      <alignment horizontal="center" vertical="center" indent="1"/>
    </xf>
    <xf numFmtId="164" fontId="19" fillId="0" borderId="0" xfId="17" applyFont="1" applyAlignment="1">
      <alignment horizontal="center" vertical="center"/>
    </xf>
    <xf numFmtId="164" fontId="21" fillId="7" borderId="0" xfId="16" applyFont="1" applyAlignment="1">
      <alignment horizontal="center" vertical="center" wrapText="1"/>
    </xf>
    <xf numFmtId="164" fontId="20" fillId="7" borderId="0" xfId="16" applyFont="1" applyAlignment="1">
      <alignment horizontal="center" vertical="center" wrapText="1"/>
    </xf>
    <xf numFmtId="164" fontId="24" fillId="7" borderId="0" xfId="16" applyFont="1" applyAlignment="1">
      <alignment horizontal="left" vertical="center" wrapText="1"/>
    </xf>
    <xf numFmtId="164" fontId="25" fillId="7" borderId="0" xfId="16" applyFont="1" applyAlignment="1">
      <alignment horizontal="left" vertical="center" wrapText="1"/>
    </xf>
    <xf numFmtId="0" fontId="26" fillId="7" borderId="0" xfId="0" applyFont="1" applyFill="1" applyAlignment="1">
      <alignment vertical="center" wrapText="1"/>
    </xf>
    <xf numFmtId="164" fontId="25" fillId="8" borderId="0" xfId="16" applyFont="1" applyFill="1" applyAlignment="1">
      <alignment horizontal="left" vertical="center" wrapText="1"/>
    </xf>
    <xf numFmtId="164" fontId="29" fillId="0" borderId="0" xfId="17" applyFont="1" applyAlignment="1">
      <alignment horizontal="left" vertical="center" wrapText="1"/>
    </xf>
    <xf numFmtId="164" fontId="31" fillId="0" borderId="0" xfId="17" applyFont="1" applyAlignment="1">
      <alignment horizontal="left" vertical="center" wrapText="1"/>
    </xf>
    <xf numFmtId="0" fontId="26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164" fontId="33" fillId="7" borderId="0" xfId="16" applyFont="1" applyAlignment="1">
      <alignment horizontal="left" vertical="center" wrapText="1"/>
    </xf>
    <xf numFmtId="164" fontId="29" fillId="7" borderId="0" xfId="17" applyFont="1" applyFill="1" applyAlignment="1">
      <alignment horizontal="left" vertical="center" wrapText="1"/>
    </xf>
    <xf numFmtId="0" fontId="32" fillId="0" borderId="13" xfId="0" applyFont="1" applyBorder="1" applyAlignment="1">
      <alignment horizontal="center" vertical="top"/>
    </xf>
    <xf numFmtId="0" fontId="35" fillId="0" borderId="0" xfId="0" applyFont="1" applyAlignment="1">
      <alignment vertical="top" wrapText="1"/>
    </xf>
    <xf numFmtId="164" fontId="36" fillId="7" borderId="0" xfId="16" applyFont="1" applyAlignment="1">
      <alignment horizontal="left" vertical="center" wrapText="1"/>
    </xf>
    <xf numFmtId="164" fontId="39" fillId="0" borderId="0" xfId="17" applyFont="1" applyAlignment="1">
      <alignment horizontal="left" vertical="center" wrapText="1"/>
    </xf>
    <xf numFmtId="164" fontId="40" fillId="0" borderId="0" xfId="17" applyFont="1" applyAlignment="1">
      <alignment horizontal="left" vertical="center" wrapText="1"/>
    </xf>
    <xf numFmtId="164" fontId="27" fillId="0" borderId="0" xfId="17" applyFont="1" applyAlignment="1">
      <alignment horizontal="left" vertical="center" wrapText="1"/>
    </xf>
    <xf numFmtId="164" fontId="37" fillId="0" borderId="0" xfId="17" applyFont="1" applyAlignment="1">
      <alignment horizontal="left" vertical="center" wrapText="1"/>
    </xf>
    <xf numFmtId="0" fontId="34" fillId="9" borderId="0" xfId="14" applyFont="1" applyFill="1">
      <alignment vertical="center"/>
    </xf>
    <xf numFmtId="0" fontId="5" fillId="9" borderId="0" xfId="5" applyFill="1" applyAlignment="1">
      <alignment horizontal="left" vertical="center"/>
    </xf>
    <xf numFmtId="0" fontId="17" fillId="9" borderId="0" xfId="5" applyFont="1" applyFill="1" applyBorder="1" applyAlignment="1">
      <alignment horizontal="left" vertical="center"/>
    </xf>
    <xf numFmtId="0" fontId="18" fillId="9" borderId="0" xfId="2" applyFont="1" applyFill="1" applyBorder="1" applyAlignment="1">
      <alignment vertical="center"/>
    </xf>
    <xf numFmtId="0" fontId="17" fillId="9" borderId="0" xfId="5" applyFont="1" applyFill="1" applyBorder="1" applyAlignment="1">
      <alignment horizontal="right" vertical="center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164" fontId="44" fillId="0" borderId="0" xfId="17" applyFont="1" applyAlignment="1">
      <alignment horizontal="left" vertical="center" wrapText="1"/>
    </xf>
    <xf numFmtId="164" fontId="42" fillId="0" borderId="0" xfId="17" applyFont="1" applyAlignment="1">
      <alignment horizontal="left" vertical="top" wrapText="1"/>
    </xf>
    <xf numFmtId="0" fontId="0" fillId="7" borderId="0" xfId="0" applyFill="1">
      <alignment vertical="top"/>
    </xf>
    <xf numFmtId="164" fontId="27" fillId="7" borderId="0" xfId="17" applyFont="1" applyFill="1" applyAlignment="1">
      <alignment horizontal="left" vertical="center" wrapText="1"/>
    </xf>
    <xf numFmtId="164" fontId="27" fillId="8" borderId="0" xfId="16" applyFont="1" applyFill="1" applyAlignment="1">
      <alignment horizontal="left" vertical="top" wrapText="1" indent="1"/>
    </xf>
    <xf numFmtId="164" fontId="42" fillId="0" borderId="0" xfId="17" applyFont="1" applyAlignment="1">
      <alignment horizontal="left" wrapText="1" indent="1"/>
    </xf>
    <xf numFmtId="164" fontId="29" fillId="0" borderId="0" xfId="17" applyFont="1" applyAlignment="1">
      <alignment horizontal="left" wrapText="1" indent="1"/>
    </xf>
    <xf numFmtId="164" fontId="23" fillId="7" borderId="0" xfId="16" applyFont="1" applyAlignment="1">
      <alignment horizontal="left" vertical="center" wrapText="1"/>
    </xf>
    <xf numFmtId="164" fontId="43" fillId="0" borderId="0" xfId="17" applyFont="1" applyAlignment="1">
      <alignment horizontal="left" vertical="center" wrapText="1"/>
    </xf>
    <xf numFmtId="164" fontId="31" fillId="7" borderId="0" xfId="17" applyFont="1" applyFill="1" applyAlignment="1">
      <alignment horizontal="left" vertical="center" wrapText="1"/>
    </xf>
    <xf numFmtId="0" fontId="28" fillId="7" borderId="0" xfId="0" applyFont="1" applyFill="1" applyAlignment="1">
      <alignment vertical="center" wrapText="1"/>
    </xf>
    <xf numFmtId="0" fontId="37" fillId="0" borderId="0" xfId="0" applyFont="1" applyAlignment="1">
      <alignment vertical="center" wrapText="1"/>
    </xf>
    <xf numFmtId="164" fontId="33" fillId="7" borderId="0" xfId="16" applyFont="1" applyAlignment="1">
      <alignment horizontal="left" vertical="center" wrapText="1" indent="1"/>
    </xf>
    <xf numFmtId="0" fontId="47" fillId="13" borderId="0" xfId="0" applyFont="1" applyFill="1" applyAlignment="1">
      <alignment vertical="center"/>
    </xf>
    <xf numFmtId="0" fontId="37" fillId="7" borderId="0" xfId="0" applyFont="1" applyFill="1" applyAlignment="1">
      <alignment vertical="center" wrapText="1"/>
    </xf>
    <xf numFmtId="164" fontId="49" fillId="7" borderId="0" xfId="16" applyFont="1">
      <alignment horizontal="left" wrapText="1" indent="1"/>
    </xf>
    <xf numFmtId="164" fontId="42" fillId="7" borderId="0" xfId="16" applyFont="1" applyAlignment="1">
      <alignment horizontal="left" vertical="center" wrapText="1" indent="1"/>
    </xf>
    <xf numFmtId="0" fontId="51" fillId="0" borderId="0" xfId="0" applyFont="1" applyAlignment="1">
      <alignment vertical="center" wrapText="1"/>
    </xf>
    <xf numFmtId="0" fontId="53" fillId="7" borderId="0" xfId="0" applyFont="1" applyFill="1" applyAlignment="1">
      <alignment vertical="center" wrapText="1"/>
    </xf>
    <xf numFmtId="0" fontId="41" fillId="8" borderId="11" xfId="0" applyFont="1" applyFill="1" applyBorder="1">
      <alignment vertical="top"/>
    </xf>
    <xf numFmtId="0" fontId="41" fillId="8" borderId="12" xfId="0" applyFont="1" applyFill="1" applyBorder="1">
      <alignment vertical="top"/>
    </xf>
    <xf numFmtId="0" fontId="57" fillId="0" borderId="0" xfId="19">
      <alignment vertical="top"/>
    </xf>
    <xf numFmtId="164" fontId="58" fillId="0" borderId="0" xfId="19" applyNumberFormat="1" applyFont="1" applyAlignment="1">
      <alignment vertical="top" wrapText="1"/>
    </xf>
    <xf numFmtId="164" fontId="58" fillId="0" borderId="0" xfId="19" applyNumberFormat="1" applyFont="1" applyAlignment="1">
      <alignment horizontal="left" vertical="center" wrapText="1"/>
    </xf>
    <xf numFmtId="164" fontId="58" fillId="7" borderId="0" xfId="19" applyNumberFormat="1" applyFont="1" applyFill="1" applyAlignment="1">
      <alignment horizontal="left" vertical="center" wrapText="1"/>
    </xf>
    <xf numFmtId="164" fontId="28" fillId="7" borderId="0" xfId="16" applyFont="1" applyAlignment="1">
      <alignment horizontal="left" vertical="center" wrapText="1"/>
    </xf>
    <xf numFmtId="164" fontId="44" fillId="7" borderId="0" xfId="17" applyFont="1" applyFill="1" applyAlignment="1">
      <alignment horizontal="left" vertical="center" wrapText="1"/>
    </xf>
    <xf numFmtId="164" fontId="30" fillId="0" borderId="0" xfId="16" applyFont="1" applyFill="1" applyAlignment="1">
      <alignment horizontal="left" vertical="center" wrapText="1"/>
    </xf>
    <xf numFmtId="164" fontId="36" fillId="7" borderId="0" xfId="16" applyFont="1">
      <alignment horizontal="left" wrapText="1" indent="1"/>
    </xf>
    <xf numFmtId="164" fontId="62" fillId="0" borderId="0" xfId="17" applyFont="1" applyAlignment="1">
      <alignment horizontal="left" wrapText="1" indent="1"/>
    </xf>
    <xf numFmtId="164" fontId="62" fillId="0" borderId="0" xfId="17" applyFont="1" applyAlignment="1">
      <alignment horizontal="left" vertical="center" wrapText="1"/>
    </xf>
    <xf numFmtId="164" fontId="62" fillId="7" borderId="0" xfId="16" applyFont="1" applyAlignment="1">
      <alignment horizontal="left" vertical="center" wrapText="1"/>
    </xf>
    <xf numFmtId="0" fontId="36" fillId="0" borderId="0" xfId="19" applyFont="1" applyFill="1" applyAlignment="1">
      <alignment vertical="top" wrapText="1"/>
    </xf>
    <xf numFmtId="164" fontId="36" fillId="7" borderId="0" xfId="19" applyNumberFormat="1" applyFont="1" applyFill="1" applyAlignment="1">
      <alignment horizontal="left" vertical="center" wrapText="1"/>
    </xf>
    <xf numFmtId="164" fontId="36" fillId="8" borderId="0" xfId="19" applyNumberFormat="1" applyFont="1" applyFill="1" applyAlignment="1">
      <alignment horizontal="left" vertical="center" wrapText="1"/>
    </xf>
    <xf numFmtId="0" fontId="36" fillId="0" borderId="0" xfId="19" applyFont="1" applyAlignment="1">
      <alignment vertical="top" wrapText="1"/>
    </xf>
    <xf numFmtId="164" fontId="44" fillId="0" borderId="0" xfId="17" applyFont="1" applyAlignment="1">
      <alignment horizontal="left" vertical="top" wrapText="1"/>
    </xf>
    <xf numFmtId="164" fontId="21" fillId="7" borderId="0" xfId="16" applyFont="1" applyAlignment="1">
      <alignment horizontal="center" vertical="top" wrapText="1"/>
    </xf>
    <xf numFmtId="164" fontId="33" fillId="7" borderId="0" xfId="16" applyFont="1" applyAlignment="1">
      <alignment horizontal="left" vertical="top" wrapText="1" indent="1"/>
    </xf>
    <xf numFmtId="164" fontId="43" fillId="0" borderId="0" xfId="17" applyFont="1" applyAlignment="1">
      <alignment horizontal="left" vertical="top" wrapText="1"/>
    </xf>
    <xf numFmtId="164" fontId="19" fillId="0" borderId="0" xfId="17" applyFont="1" applyAlignment="1">
      <alignment horizontal="center" vertical="top"/>
    </xf>
    <xf numFmtId="164" fontId="36" fillId="7" borderId="0" xfId="16" applyFont="1" applyAlignment="1">
      <alignment horizontal="left" vertical="top" wrapText="1" indent="1"/>
    </xf>
    <xf numFmtId="164" fontId="49" fillId="7" borderId="0" xfId="16" applyFont="1" applyAlignment="1">
      <alignment horizontal="left" vertical="top" wrapText="1" indent="1"/>
    </xf>
    <xf numFmtId="164" fontId="50" fillId="0" borderId="0" xfId="17" applyFont="1" applyAlignment="1">
      <alignment horizontal="left" vertical="top" wrapText="1" indent="1"/>
    </xf>
    <xf numFmtId="0" fontId="63" fillId="0" borderId="0" xfId="0" applyFont="1" applyAlignment="1">
      <alignment vertical="top" wrapText="1"/>
    </xf>
    <xf numFmtId="0" fontId="64" fillId="0" borderId="0" xfId="0" applyFont="1" applyAlignment="1">
      <alignment vertical="top" wrapText="1"/>
    </xf>
    <xf numFmtId="164" fontId="43" fillId="0" borderId="0" xfId="17" applyFont="1" applyAlignment="1">
      <alignment horizontal="left" vertical="center" wrapText="1" indent="1"/>
    </xf>
    <xf numFmtId="0" fontId="37" fillId="0" borderId="0" xfId="0" applyFont="1" applyAlignment="1">
      <alignment vertical="top" wrapText="1"/>
    </xf>
    <xf numFmtId="164" fontId="39" fillId="0" borderId="0" xfId="17" applyFont="1" applyAlignment="1">
      <alignment horizontal="left" vertical="top" wrapText="1"/>
    </xf>
    <xf numFmtId="164" fontId="43" fillId="7" borderId="0" xfId="16" applyFont="1" applyAlignment="1">
      <alignment horizontal="left" vertical="center" wrapText="1"/>
    </xf>
    <xf numFmtId="0" fontId="27" fillId="0" borderId="0" xfId="0" applyFont="1" applyAlignment="1">
      <alignment vertical="top" wrapText="1"/>
    </xf>
    <xf numFmtId="164" fontId="43" fillId="7" borderId="0" xfId="17" applyFont="1" applyFill="1" applyAlignment="1">
      <alignment horizontal="left" vertical="center" wrapText="1"/>
    </xf>
    <xf numFmtId="164" fontId="43" fillId="0" borderId="0" xfId="19" applyNumberFormat="1" applyFont="1" applyAlignment="1">
      <alignment horizontal="left" vertical="center" wrapText="1"/>
    </xf>
    <xf numFmtId="0" fontId="43" fillId="0" borderId="0" xfId="0" applyFont="1" applyAlignment="1">
      <alignment horizontal="left" vertical="center" wrapText="1"/>
    </xf>
    <xf numFmtId="0" fontId="36" fillId="0" borderId="0" xfId="19" applyFont="1" applyAlignment="1">
      <alignment horizontal="left" vertical="center" wrapText="1"/>
    </xf>
    <xf numFmtId="0" fontId="52" fillId="0" borderId="0" xfId="0" applyFont="1" applyFill="1" applyAlignment="1">
      <alignment vertical="center" wrapText="1"/>
    </xf>
    <xf numFmtId="0" fontId="45" fillId="8" borderId="8" xfId="11" applyFont="1" applyFill="1" applyBorder="1" applyAlignment="1">
      <alignment horizontal="left" vertical="top" wrapText="1"/>
    </xf>
    <xf numFmtId="0" fontId="46" fillId="8" borderId="9" xfId="11" applyFont="1" applyFill="1" applyBorder="1" applyAlignment="1">
      <alignment horizontal="left" vertical="top" wrapText="1"/>
    </xf>
    <xf numFmtId="0" fontId="46" fillId="8" borderId="10" xfId="11" applyFont="1" applyFill="1" applyBorder="1" applyAlignment="1">
      <alignment horizontal="left" vertical="top" wrapText="1"/>
    </xf>
    <xf numFmtId="0" fontId="15" fillId="0" borderId="4" xfId="15" applyAlignment="1">
      <alignment horizontal="center" vertical="center"/>
    </xf>
  </cellXfs>
  <cellStyles count="20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Hyperlink" xfId="19" builtinId="8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DEA900"/>
      <color rgb="FFFFC4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3</xdr:row>
      <xdr:rowOff>47625</xdr:rowOff>
    </xdr:from>
    <xdr:to>
      <xdr:col>5</xdr:col>
      <xdr:colOff>45177</xdr:colOff>
      <xdr:row>3</xdr:row>
      <xdr:rowOff>625385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73BA2D8-C7A1-4F1F-81FC-5DA5CB96C744}"/>
            </a:ext>
          </a:extLst>
        </xdr:cNvPr>
        <xdr:cNvSpPr txBox="1"/>
      </xdr:nvSpPr>
      <xdr:spPr>
        <a:xfrm>
          <a:off x="3486150" y="1323975"/>
          <a:ext cx="2950302" cy="577760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>
              <a:solidFill>
                <a:sysClr val="windowText" lastClr="000000"/>
              </a:solidFill>
              <a:latin typeface="Aptos Narrow" panose="020B0004020202020204" pitchFamily="34" charset="0"/>
            </a:rPr>
            <a:t>NCFS Blackout Period:</a:t>
          </a:r>
        </a:p>
        <a:p>
          <a:r>
            <a:rPr lang="en-US" sz="1400" b="1">
              <a:solidFill>
                <a:sysClr val="windowText" lastClr="000000"/>
              </a:solidFill>
              <a:latin typeface="Aptos Narrow" panose="020B0004020202020204" pitchFamily="34" charset="0"/>
            </a:rPr>
            <a:t>3</a:t>
          </a:r>
          <a:r>
            <a:rPr lang="en-US" sz="1400" b="1" baseline="0">
              <a:solidFill>
                <a:sysClr val="windowText" lastClr="000000"/>
              </a:solidFill>
              <a:latin typeface="Aptos Narrow" panose="020B0004020202020204" pitchFamily="34" charset="0"/>
            </a:rPr>
            <a:t> PM June 30th - Mid-Day July 1st </a:t>
          </a:r>
          <a:endParaRPr lang="en-US" sz="1400" b="1">
            <a:solidFill>
              <a:sysClr val="windowText" lastClr="000000"/>
            </a:solidFill>
            <a:latin typeface="Aptos Narrow" panose="020B00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tabSelected="1" zoomScaleNormal="100" workbookViewId="0">
      <selection activeCell="D4" sqref="D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7" t="str">
        <f>"July "&amp;CalendarYear</f>
        <v>July 2026</v>
      </c>
      <c r="C1" s="18"/>
      <c r="D1" s="18"/>
      <c r="E1" s="19"/>
      <c r="F1" s="19"/>
      <c r="G1" s="19"/>
      <c r="H1" s="2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DaysAndWeeks+DATE(CalendarYear,7,1)-WEEKDAY(DATE(CalendarYear,7,1),(WeekStart="Monday")+1)+1</f>
        <v>46201</v>
      </c>
      <c r="C3" s="9">
        <v>46202</v>
      </c>
      <c r="D3" s="9">
        <v>46203</v>
      </c>
      <c r="E3" s="9">
        <v>46204</v>
      </c>
      <c r="F3" s="9">
        <v>46205</v>
      </c>
      <c r="G3" s="9">
        <v>46206</v>
      </c>
      <c r="H3" s="9">
        <v>46207</v>
      </c>
    </row>
    <row r="4" spans="2:8" ht="210.75" customHeight="1">
      <c r="B4" s="9"/>
      <c r="C4" s="9"/>
      <c r="D4" s="103" t="s">
        <v>0</v>
      </c>
      <c r="E4" s="110" t="s">
        <v>1</v>
      </c>
      <c r="F4" s="9"/>
      <c r="G4" s="104" t="s">
        <v>2</v>
      </c>
      <c r="H4" s="9"/>
    </row>
    <row r="5" spans="2:8" ht="19.5" customHeight="1">
      <c r="B5" s="8">
        <f t="array" ref="B5:H5">DaysAndWeeks+DATE(CalendarYear,7,1)-WEEKDAY(DATE(CalendarYear,7,1),(WeekStart="Monday")+1)+8</f>
        <v>46208</v>
      </c>
      <c r="C5" s="8">
        <v>46209</v>
      </c>
      <c r="D5" s="8">
        <v>46210</v>
      </c>
      <c r="E5" s="8">
        <v>46211</v>
      </c>
      <c r="F5" s="8">
        <v>46212</v>
      </c>
      <c r="G5" s="8">
        <v>46213</v>
      </c>
      <c r="H5" s="8">
        <v>46214</v>
      </c>
    </row>
    <row r="6" spans="2:8" ht="45.75" customHeight="1">
      <c r="B6" s="8"/>
      <c r="C6" s="41"/>
      <c r="D6" s="8"/>
      <c r="E6" s="105" t="s">
        <v>3</v>
      </c>
      <c r="F6" s="8"/>
      <c r="G6" s="8"/>
      <c r="H6" s="8"/>
    </row>
    <row r="7" spans="2:8" ht="19.5" customHeight="1">
      <c r="B7" s="9">
        <f t="array" ref="B7:H7">DaysAndWeeks+DATE(CalendarYear,7,1)-WEEKDAY(DATE(CalendarYear,7,1),(WeekStart="Monday")+1)+15</f>
        <v>46215</v>
      </c>
      <c r="C7" s="9">
        <v>46216</v>
      </c>
      <c r="D7" s="9">
        <v>46217</v>
      </c>
      <c r="E7" s="9">
        <v>46218</v>
      </c>
      <c r="F7" s="9">
        <v>46219</v>
      </c>
      <c r="G7" s="9">
        <v>46220</v>
      </c>
      <c r="H7" s="9">
        <v>46221</v>
      </c>
    </row>
    <row r="8" spans="2:8" ht="27" customHeight="1">
      <c r="B8" s="9"/>
      <c r="C8" s="9"/>
      <c r="D8" s="9"/>
      <c r="E8" s="9"/>
      <c r="F8" s="9"/>
      <c r="G8" s="9"/>
      <c r="H8" s="9"/>
    </row>
    <row r="9" spans="2:8" ht="19.5" customHeight="1">
      <c r="B9" s="8">
        <f t="array" ref="B9:H9">DaysAndWeeks+DATE(CalendarYear,7,1)-WEEKDAY(DATE(CalendarYear,7,1),(WeekStart="Monday")+1)+22</f>
        <v>46222</v>
      </c>
      <c r="C9" s="8">
        <v>46223</v>
      </c>
      <c r="D9" s="8">
        <v>46224</v>
      </c>
      <c r="E9" s="8">
        <v>46225</v>
      </c>
      <c r="F9" s="8">
        <v>46226</v>
      </c>
      <c r="G9" s="8">
        <v>46227</v>
      </c>
      <c r="H9" s="8">
        <v>46228</v>
      </c>
    </row>
    <row r="10" spans="2:8" ht="45" customHeight="1">
      <c r="B10" s="8"/>
      <c r="C10" s="102" t="s">
        <v>4</v>
      </c>
      <c r="D10" s="8"/>
      <c r="E10" s="8"/>
      <c r="F10" s="106" t="s">
        <v>5</v>
      </c>
      <c r="G10" s="80"/>
      <c r="H10" s="8"/>
    </row>
    <row r="11" spans="2:8" ht="19.5" customHeight="1">
      <c r="B11" s="9">
        <f t="array" ref="B11:H11">DaysAndWeeks+DATE(CalendarYear,7,1)-WEEKDAY(DATE(CalendarYear,7,1),(WeekStart="Monday")+1)+29</f>
        <v>46229</v>
      </c>
      <c r="C11" s="9">
        <v>46230</v>
      </c>
      <c r="D11" s="9">
        <v>46231</v>
      </c>
      <c r="E11" s="9">
        <v>46232</v>
      </c>
      <c r="F11" s="9">
        <v>46233</v>
      </c>
      <c r="G11" s="9">
        <v>46234</v>
      </c>
      <c r="H11" s="9">
        <v>46235</v>
      </c>
    </row>
    <row r="12" spans="2:8" ht="363" customHeight="1">
      <c r="B12" s="107" t="s">
        <v>6</v>
      </c>
      <c r="C12" s="46"/>
      <c r="D12" s="108" t="s">
        <v>7</v>
      </c>
      <c r="E12" s="109" t="s">
        <v>8</v>
      </c>
      <c r="F12" s="112" t="s">
        <v>9</v>
      </c>
      <c r="G12" s="111" t="s">
        <v>10</v>
      </c>
    </row>
    <row r="13" spans="2:8" ht="19.5" customHeight="1">
      <c r="B13" s="8">
        <f t="array" ref="B13:C13">DaysAndWeeks+DATE(CalendarYear,7,1)-WEEKDAY(DATE(CalendarYear,7,1),(WeekStart="Monday")+1)+36</f>
        <v>46236</v>
      </c>
      <c r="C13" s="8">
        <v>46237</v>
      </c>
      <c r="D13" s="7" t="s">
        <v>11</v>
      </c>
      <c r="E13" s="62"/>
      <c r="F13" s="62"/>
      <c r="G13" s="62"/>
      <c r="H13" s="63"/>
    </row>
    <row r="14" spans="2:8" ht="57.95" customHeight="1">
      <c r="B14" s="8"/>
      <c r="C14" s="8"/>
      <c r="D14" s="120" t="s">
        <v>12</v>
      </c>
      <c r="E14" s="121"/>
      <c r="F14" s="121"/>
      <c r="G14" s="121"/>
      <c r="H14" s="122"/>
    </row>
  </sheetData>
  <dataConsolidate/>
  <mergeCells count="1">
    <mergeCell ref="D14:H14"/>
  </mergeCells>
  <conditionalFormatting sqref="B13:D13">
    <cfRule type="expression" dxfId="38" priority="1">
      <formula>AND(DAY(B13)&gt;=1,DAY(B13)&lt;=15)</formula>
    </cfRule>
  </conditionalFormatting>
  <conditionalFormatting sqref="B3:G3">
    <cfRule type="expression" dxfId="37" priority="3">
      <formula>DAY(B3)&gt;8</formula>
    </cfRule>
  </conditionalFormatting>
  <conditionalFormatting sqref="B11:H11">
    <cfRule type="expression" dxfId="3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3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5"/>
  <sheetViews>
    <sheetView showGridLines="0" zoomScaleNormal="100" workbookViewId="0">
      <selection activeCell="F4" sqref="F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3" t="str">
        <f>"April "&amp;CalendarYear2</f>
        <v>April 2027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DaysAndWeeks+DATE(CalendarYear2,4,1)-WEEKDAY(DATE(CalendarYear2,4,1),(WeekStart="Monday")+1)+1</f>
        <v>46474</v>
      </c>
      <c r="C3" s="29">
        <v>46475</v>
      </c>
      <c r="D3" s="29">
        <v>46476</v>
      </c>
      <c r="E3" s="29">
        <v>46477</v>
      </c>
      <c r="F3" s="29">
        <v>46478</v>
      </c>
      <c r="G3" s="29">
        <v>46479</v>
      </c>
      <c r="H3" s="29">
        <v>46480</v>
      </c>
    </row>
    <row r="4" spans="2:8" ht="105" customHeight="1">
      <c r="B4" s="29"/>
      <c r="C4" s="29"/>
      <c r="D4" s="45"/>
      <c r="E4" s="116" t="s">
        <v>51</v>
      </c>
      <c r="F4" s="43" t="s">
        <v>52</v>
      </c>
      <c r="G4" s="37"/>
      <c r="H4" s="29"/>
    </row>
    <row r="5" spans="2:8">
      <c r="B5" s="29"/>
      <c r="C5" s="29"/>
      <c r="D5" s="45"/>
      <c r="E5" s="87"/>
      <c r="F5" s="43"/>
      <c r="G5" s="37"/>
      <c r="H5" s="29"/>
    </row>
    <row r="6" spans="2:8" ht="19.5" customHeight="1">
      <c r="B6" s="31">
        <f t="array" ref="B6:H6">DaysAndWeeks+DATE(CalendarYear2,4,1)-WEEKDAY(DATE(CalendarYear2,4,1),(WeekStart="Monday")+1)+8</f>
        <v>46481</v>
      </c>
      <c r="C6" s="31">
        <v>46482</v>
      </c>
      <c r="D6" s="31">
        <v>46483</v>
      </c>
      <c r="E6" s="31">
        <v>46484</v>
      </c>
      <c r="F6" s="31">
        <v>46485</v>
      </c>
      <c r="G6" s="31">
        <v>46486</v>
      </c>
      <c r="H6" s="31">
        <v>46487</v>
      </c>
    </row>
    <row r="7" spans="2:8" ht="114">
      <c r="B7" s="31"/>
      <c r="C7" s="48" t="s">
        <v>25</v>
      </c>
      <c r="D7" s="31"/>
      <c r="E7" s="52" t="s">
        <v>3</v>
      </c>
      <c r="F7" s="31"/>
      <c r="G7" s="31"/>
      <c r="H7" s="31"/>
    </row>
    <row r="8" spans="2:8" ht="19.5" customHeight="1">
      <c r="B8" s="29">
        <f t="array" ref="B8:H8">DaysAndWeeks+DATE(CalendarYear2,4,1)-WEEKDAY(DATE(CalendarYear2,4,1),(WeekStart="Monday")+1)+15</f>
        <v>46488</v>
      </c>
      <c r="C8" s="29">
        <v>46489</v>
      </c>
      <c r="D8" s="29">
        <v>46490</v>
      </c>
      <c r="E8" s="29">
        <v>46491</v>
      </c>
      <c r="F8" s="29">
        <v>46492</v>
      </c>
      <c r="G8" s="29">
        <v>46493</v>
      </c>
      <c r="H8" s="29">
        <v>46494</v>
      </c>
    </row>
    <row r="9" spans="2:8" ht="57.95" customHeight="1">
      <c r="B9" s="29"/>
      <c r="E9" s="44" t="s">
        <v>53</v>
      </c>
      <c r="H9" s="29"/>
    </row>
    <row r="10" spans="2:8" ht="19.5" customHeight="1">
      <c r="B10" s="31">
        <f t="array" ref="B10:H10">DaysAndWeeks+DATE(CalendarYear2,4,1)-WEEKDAY(DATE(CalendarYear2,4,1),(WeekStart="Monday")+1)+22</f>
        <v>46495</v>
      </c>
      <c r="C10" s="31">
        <v>46496</v>
      </c>
      <c r="D10" s="31">
        <v>46497</v>
      </c>
      <c r="E10" s="31">
        <v>46498</v>
      </c>
      <c r="F10" s="31">
        <v>46499</v>
      </c>
      <c r="G10" s="31">
        <v>46500</v>
      </c>
      <c r="H10" s="31">
        <v>46501</v>
      </c>
    </row>
    <row r="11" spans="2:8" ht="57.95" customHeight="1">
      <c r="B11" s="31"/>
      <c r="C11" s="41" t="s">
        <v>4</v>
      </c>
      <c r="D11" s="31"/>
      <c r="E11" s="31"/>
      <c r="F11" s="31"/>
      <c r="G11" s="31"/>
      <c r="H11" s="31"/>
    </row>
    <row r="12" spans="2:8" ht="19.5" customHeight="1">
      <c r="B12" s="29">
        <f t="array" ref="B12:H12">DaysAndWeeks+DATE(CalendarYear2,4,1)-WEEKDAY(DATE(CalendarYear2,4,1),(WeekStart="Monday")+1)+29</f>
        <v>46502</v>
      </c>
      <c r="C12" s="29">
        <v>46503</v>
      </c>
      <c r="D12" s="29">
        <v>46504</v>
      </c>
      <c r="E12" s="29">
        <v>46505</v>
      </c>
      <c r="F12" s="29">
        <v>46506</v>
      </c>
      <c r="G12" s="29">
        <v>46507</v>
      </c>
      <c r="H12" s="29">
        <v>46508</v>
      </c>
    </row>
    <row r="13" spans="2:8" ht="181.5" customHeight="1">
      <c r="B13" s="29"/>
      <c r="D13" s="46"/>
      <c r="F13" s="75" t="s">
        <v>54</v>
      </c>
      <c r="G13" s="55" t="s">
        <v>55</v>
      </c>
      <c r="H13" s="29"/>
    </row>
    <row r="14" spans="2:8" ht="19.5" customHeight="1">
      <c r="B14" s="8">
        <f t="array" ref="B14:C14">DaysAndWeeks+DATE(CalendarYear2,4,1)-WEEKDAY(DATE(CalendarYear2,4,1),(WeekStart="Monday")+1)+36</f>
        <v>46509</v>
      </c>
      <c r="C14" s="8">
        <v>46510</v>
      </c>
      <c r="D14" s="7" t="s">
        <v>11</v>
      </c>
      <c r="E14" s="62"/>
      <c r="F14" s="62"/>
      <c r="G14" s="62"/>
      <c r="H14" s="63"/>
    </row>
    <row r="15" spans="2:8" ht="57.95" customHeight="1">
      <c r="B15" s="8"/>
      <c r="C15" s="8"/>
      <c r="D15" s="120" t="s">
        <v>12</v>
      </c>
      <c r="E15" s="121"/>
      <c r="F15" s="121"/>
      <c r="G15" s="121"/>
      <c r="H15" s="122"/>
    </row>
  </sheetData>
  <mergeCells count="1">
    <mergeCell ref="D15:H15"/>
  </mergeCells>
  <conditionalFormatting sqref="B14:D14">
    <cfRule type="expression" dxfId="11" priority="1">
      <formula>AND(DAY(B14)&gt;=1,DAY(B14)&lt;=15)</formula>
    </cfRule>
  </conditionalFormatting>
  <conditionalFormatting sqref="B3:G3">
    <cfRule type="expression" dxfId="10" priority="4">
      <formula>DAY(B3)&gt;8</formula>
    </cfRule>
  </conditionalFormatting>
  <conditionalFormatting sqref="B12:H12">
    <cfRule type="expression" dxfId="9" priority="5">
      <formula>AND(DAY(B12)&gt;=1,DAY(B12)&lt;=15)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is cell" sqref="E14:H14" xr:uid="{7B99C5BD-F446-48E4-B681-036250D56D6D}"/>
    <dataValidation allowBlank="1" showInputMessage="1" showErrorMessage="1" prompt="This row &amp; rows 6, 8, 10, 12, &amp; 14 are cells for entering daily notes related to the calendar day in the cell above" sqref="B4:B5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  <dataValidation allowBlank="1" showInputMessage="1" showErrorMessage="1" prompt="Enter Notes in the cell at right" sqref="D14:D15" xr:uid="{6B5D57DA-C5B6-4750-B40E-5AAD93A21CE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topLeftCell="A10" zoomScaleNormal="100" workbookViewId="0">
      <selection activeCell="J6" sqref="J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7" t="str">
        <f>"May "&amp;CalendarYear2</f>
        <v>May 2027</v>
      </c>
      <c r="C1" s="59"/>
      <c r="D1" s="59"/>
      <c r="E1" s="60"/>
      <c r="F1" s="60"/>
      <c r="G1" s="60"/>
      <c r="H1" s="6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DaysAndWeeks+DATE(CalendarYear2,5,1)-WEEKDAY(DATE(CalendarYear2,5,1),(WeekStart="Monday")+1)+1</f>
        <v>46502</v>
      </c>
      <c r="C3" s="29">
        <v>46503</v>
      </c>
      <c r="D3" s="29">
        <v>46504</v>
      </c>
      <c r="E3" s="29">
        <v>46505</v>
      </c>
      <c r="F3" s="29">
        <v>46506</v>
      </c>
      <c r="G3" s="29">
        <v>46507</v>
      </c>
      <c r="H3" s="29">
        <v>46508</v>
      </c>
    </row>
    <row r="4" spans="2:8" ht="57.95" customHeight="1">
      <c r="B4" s="29"/>
      <c r="C4" s="29"/>
      <c r="D4" s="29"/>
      <c r="E4" s="29"/>
      <c r="F4" s="45"/>
      <c r="G4" s="29"/>
      <c r="H4" s="29"/>
    </row>
    <row r="5" spans="2:8" ht="19.5" customHeight="1">
      <c r="B5" s="31">
        <f t="array" ref="B5:H5">DaysAndWeeks+DATE(CalendarYear2,5,1)-WEEKDAY(DATE(CalendarYear2,5,1),(WeekStart="Monday")+1)+8</f>
        <v>46509</v>
      </c>
      <c r="C5" s="31">
        <v>46510</v>
      </c>
      <c r="D5" s="31">
        <v>46511</v>
      </c>
      <c r="E5" s="31">
        <v>46512</v>
      </c>
      <c r="F5" s="31">
        <v>46513</v>
      </c>
      <c r="G5" s="31">
        <v>46514</v>
      </c>
      <c r="H5" s="31">
        <v>46515</v>
      </c>
    </row>
    <row r="6" spans="2:8" ht="118.5" customHeight="1">
      <c r="B6" s="31"/>
      <c r="C6" s="41" t="s">
        <v>56</v>
      </c>
      <c r="D6" s="31"/>
      <c r="E6" s="97" t="s">
        <v>3</v>
      </c>
      <c r="F6" s="31"/>
      <c r="G6" s="31"/>
      <c r="H6" s="31"/>
    </row>
    <row r="7" spans="2:8" ht="19.5" customHeight="1">
      <c r="B7" s="29">
        <f t="array" ref="B7:H7">DaysAndWeeks+DATE(CalendarYear2,5,1)-WEEKDAY(DATE(CalendarYear2,5,1),(WeekStart="Monday")+1)+15</f>
        <v>46516</v>
      </c>
      <c r="C7" s="29">
        <v>46517</v>
      </c>
      <c r="D7" s="29">
        <v>46518</v>
      </c>
      <c r="E7" s="29">
        <v>46519</v>
      </c>
      <c r="F7" s="29">
        <v>46520</v>
      </c>
      <c r="G7" s="29">
        <v>46521</v>
      </c>
      <c r="H7" s="29">
        <v>46522</v>
      </c>
    </row>
    <row r="8" spans="2:8" ht="57.95" customHeight="1">
      <c r="B8" s="29"/>
      <c r="C8" s="29"/>
      <c r="D8" s="29"/>
      <c r="G8" s="44" t="s">
        <v>57</v>
      </c>
      <c r="H8" s="29"/>
    </row>
    <row r="9" spans="2:8" ht="19.5" customHeight="1">
      <c r="B9" s="31">
        <f t="array" ref="B9:H9">DaysAndWeeks+DATE(CalendarYear2,5,1)-WEEKDAY(DATE(CalendarYear2,5,1),(WeekStart="Monday")+1)+22</f>
        <v>46523</v>
      </c>
      <c r="C9" s="31">
        <v>46524</v>
      </c>
      <c r="D9" s="31">
        <v>46525</v>
      </c>
      <c r="E9" s="31">
        <v>46526</v>
      </c>
      <c r="F9" s="31">
        <v>46527</v>
      </c>
      <c r="G9" s="31">
        <v>46528</v>
      </c>
      <c r="H9" s="31">
        <v>46529</v>
      </c>
    </row>
    <row r="10" spans="2:8" ht="57.95" customHeight="1">
      <c r="B10" s="31"/>
      <c r="C10" s="41" t="s">
        <v>4</v>
      </c>
      <c r="D10" s="31"/>
      <c r="E10" s="31"/>
      <c r="F10" s="31"/>
      <c r="G10" s="31"/>
      <c r="H10" s="31"/>
    </row>
    <row r="11" spans="2:8" ht="19.5" customHeight="1">
      <c r="B11" s="29">
        <f t="array" ref="B11:H11">DaysAndWeeks+DATE(CalendarYear2,5,1)-WEEKDAY(DATE(CalendarYear2,5,1),(WeekStart="Monday")+1)+29</f>
        <v>46530</v>
      </c>
      <c r="C11" s="29">
        <v>46531</v>
      </c>
      <c r="D11" s="29">
        <v>46532</v>
      </c>
      <c r="E11" s="29">
        <v>46533</v>
      </c>
      <c r="F11" s="29">
        <v>46534</v>
      </c>
      <c r="G11" s="29">
        <v>46535</v>
      </c>
      <c r="H11" s="29">
        <v>46536</v>
      </c>
    </row>
    <row r="12" spans="2:8" ht="246" customHeight="1">
      <c r="B12" s="29"/>
      <c r="C12" s="37"/>
      <c r="D12" s="29"/>
      <c r="E12" s="46"/>
      <c r="F12" s="75" t="s">
        <v>58</v>
      </c>
      <c r="G12" s="56" t="s">
        <v>59</v>
      </c>
      <c r="H12" s="29"/>
    </row>
    <row r="13" spans="2:8" ht="19.5" customHeight="1">
      <c r="B13" s="8">
        <f t="array" ref="B13:C13">DaysAndWeeks+DATE(CalendarYear2,5,1)-WEEKDAY(DATE(CalendarYear2,5,1),(WeekStart="Monday")+1)+36</f>
        <v>46537</v>
      </c>
      <c r="C13" s="8">
        <v>46538</v>
      </c>
      <c r="D13" s="7" t="s">
        <v>11</v>
      </c>
      <c r="E13" s="62"/>
      <c r="F13" s="62"/>
      <c r="G13" s="62"/>
      <c r="H13" s="63"/>
    </row>
    <row r="14" spans="2:8" ht="57.95" customHeight="1">
      <c r="B14" s="8"/>
      <c r="C14" s="38" t="s">
        <v>2</v>
      </c>
      <c r="D14" s="120" t="s">
        <v>12</v>
      </c>
      <c r="E14" s="121"/>
      <c r="F14" s="121"/>
      <c r="G14" s="121"/>
      <c r="H14" s="122"/>
    </row>
  </sheetData>
  <mergeCells count="1">
    <mergeCell ref="D14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4">
      <formula>DAY(B3)&gt;8</formula>
    </cfRule>
  </conditionalFormatting>
  <conditionalFormatting sqref="B11:H11">
    <cfRule type="expression" dxfId="6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is cell" sqref="E13:H13" xr:uid="{8E561DB8-58E1-4DE4-9E74-BB84A14C3C84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  <dataValidation allowBlank="1" showInputMessage="1" showErrorMessage="1" prompt="Enter Notes in the cell at right" sqref="D13:D14" xr:uid="{2B24B072-2F31-4D33-969D-3E49B3E4F21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5"/>
  <sheetViews>
    <sheetView showGridLines="0" zoomScale="80" zoomScaleNormal="80" workbookViewId="0">
      <selection activeCell="F13" sqref="F13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3" t="str">
        <f>"June "&amp;CalendarYear2</f>
        <v>June 2027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DaysAndWeeks+DATE(CalendarYear2,6,1)-WEEKDAY(DATE(CalendarYear2,6,1),(WeekStart="Monday")+1)+1</f>
        <v>46537</v>
      </c>
      <c r="C3" s="29">
        <v>46538</v>
      </c>
      <c r="D3" s="29">
        <v>46539</v>
      </c>
      <c r="E3" s="29">
        <v>46540</v>
      </c>
      <c r="F3" s="29">
        <v>46541</v>
      </c>
      <c r="G3" s="29">
        <v>46542</v>
      </c>
      <c r="H3" s="29">
        <v>46543</v>
      </c>
    </row>
    <row r="4" spans="2:8" ht="108" customHeight="1">
      <c r="B4" s="29"/>
      <c r="C4" s="44"/>
      <c r="D4" s="43" t="s">
        <v>60</v>
      </c>
      <c r="E4" s="43" t="s">
        <v>61</v>
      </c>
      <c r="F4" s="29"/>
      <c r="G4" s="29"/>
      <c r="H4" s="29"/>
    </row>
    <row r="5" spans="2:8" ht="47.25" customHeight="1">
      <c r="B5" s="29"/>
      <c r="C5" s="44"/>
      <c r="D5" s="43"/>
      <c r="E5" s="98" t="s">
        <v>3</v>
      </c>
      <c r="F5" s="29"/>
      <c r="G5" s="29"/>
      <c r="H5" s="29"/>
    </row>
    <row r="6" spans="2:8" ht="19.5" customHeight="1">
      <c r="B6" s="31">
        <f t="array" ref="B6:H6">DaysAndWeeks+DATE(CalendarYear2,6,1)-WEEKDAY(DATE(CalendarYear2,6,1),(WeekStart="Monday")+1)+8</f>
        <v>46544</v>
      </c>
      <c r="C6" s="31">
        <v>46545</v>
      </c>
      <c r="D6" s="31">
        <v>46546</v>
      </c>
      <c r="E6" s="31">
        <v>46547</v>
      </c>
      <c r="F6" s="31">
        <v>46548</v>
      </c>
      <c r="G6" s="31">
        <v>46549</v>
      </c>
      <c r="H6" s="31">
        <v>46550</v>
      </c>
    </row>
    <row r="7" spans="2:8" ht="107.25" customHeight="1">
      <c r="B7" s="31"/>
      <c r="C7" s="41"/>
      <c r="D7" s="41" t="s">
        <v>25</v>
      </c>
      <c r="E7" s="41" t="s">
        <v>4</v>
      </c>
      <c r="F7" s="31"/>
      <c r="H7" s="31"/>
    </row>
    <row r="8" spans="2:8" ht="19.5" customHeight="1">
      <c r="B8" s="29">
        <f t="array" ref="B8:H8">DaysAndWeeks+DATE(CalendarYear2,6,1)-WEEKDAY(DATE(CalendarYear2,6,1),(WeekStart="Monday")+1)+15</f>
        <v>46551</v>
      </c>
      <c r="C8" s="29">
        <v>46552</v>
      </c>
      <c r="D8" s="29">
        <v>46553</v>
      </c>
      <c r="E8" s="29">
        <v>46554</v>
      </c>
      <c r="F8" s="29">
        <v>46555</v>
      </c>
      <c r="G8" s="29">
        <v>46556</v>
      </c>
      <c r="H8" s="29">
        <v>46557</v>
      </c>
    </row>
    <row r="9" spans="2:8" ht="110.25" customHeight="1">
      <c r="B9" s="29"/>
      <c r="C9" s="91" t="s">
        <v>62</v>
      </c>
      <c r="D9" s="43" t="s">
        <v>25</v>
      </c>
      <c r="E9" s="43" t="s">
        <v>4</v>
      </c>
      <c r="F9" s="29"/>
      <c r="G9" s="29"/>
      <c r="H9" s="29"/>
    </row>
    <row r="10" spans="2:8" ht="19.5" customHeight="1">
      <c r="B10" s="31">
        <f t="array" ref="B10:H10">DaysAndWeeks+DATE(CalendarYear2,6,1)-WEEKDAY(DATE(CalendarYear2,6,1),(WeekStart="Monday")+1)+22</f>
        <v>46558</v>
      </c>
      <c r="C10" s="31">
        <v>46559</v>
      </c>
      <c r="D10" s="31">
        <v>46560</v>
      </c>
      <c r="E10" s="31">
        <v>46561</v>
      </c>
      <c r="F10" s="31">
        <v>46562</v>
      </c>
      <c r="G10" s="31">
        <v>46563</v>
      </c>
      <c r="H10" s="31">
        <v>46564</v>
      </c>
    </row>
    <row r="11" spans="2:8" ht="136.5" customHeight="1">
      <c r="B11" s="31"/>
      <c r="C11" s="40"/>
      <c r="D11" s="40" t="s">
        <v>63</v>
      </c>
      <c r="E11" s="41" t="s">
        <v>64</v>
      </c>
      <c r="F11" s="42"/>
      <c r="G11" s="74"/>
      <c r="H11" s="31"/>
    </row>
    <row r="12" spans="2:8" ht="19.5" customHeight="1">
      <c r="B12" s="29">
        <f t="array" ref="B12:H12">DaysAndWeeks+DATE(CalendarYear2,6,1)-WEEKDAY(DATE(CalendarYear2,6,1),(WeekStart="Monday")+1)+29</f>
        <v>46565</v>
      </c>
      <c r="C12" s="29">
        <v>46566</v>
      </c>
      <c r="D12" s="29">
        <v>46567</v>
      </c>
      <c r="E12" s="29">
        <v>46568</v>
      </c>
      <c r="F12" s="29">
        <v>46569</v>
      </c>
      <c r="G12" s="29">
        <v>46570</v>
      </c>
      <c r="H12" s="29">
        <v>46571</v>
      </c>
    </row>
    <row r="13" spans="2:8" ht="388.5" customHeight="1">
      <c r="B13" s="29"/>
      <c r="C13" s="117"/>
      <c r="D13" s="75" t="s">
        <v>65</v>
      </c>
      <c r="E13" s="54" t="s">
        <v>66</v>
      </c>
      <c r="F13" s="29"/>
      <c r="G13" s="29"/>
      <c r="H13" s="29"/>
    </row>
    <row r="14" spans="2:8" ht="19.5" customHeight="1">
      <c r="B14" s="8">
        <f t="array" ref="B14:C14">DaysAndWeeks+DATE(CalendarYear2,6,1)-WEEKDAY(DATE(CalendarYear2,6,1),(WeekStart="Monday")+1)+36</f>
        <v>46572</v>
      </c>
      <c r="C14" s="8">
        <v>46573</v>
      </c>
      <c r="D14" s="7" t="s">
        <v>11</v>
      </c>
      <c r="E14" s="62"/>
      <c r="F14" s="62"/>
      <c r="G14" s="62"/>
      <c r="H14" s="63"/>
    </row>
    <row r="15" spans="2:8" ht="57.95" customHeight="1">
      <c r="B15" s="8"/>
      <c r="C15" s="8"/>
      <c r="D15" s="120" t="s">
        <v>12</v>
      </c>
      <c r="E15" s="121"/>
      <c r="F15" s="121"/>
      <c r="G15" s="121"/>
      <c r="H15" s="122"/>
    </row>
  </sheetData>
  <mergeCells count="1">
    <mergeCell ref="D15:H15"/>
  </mergeCells>
  <conditionalFormatting sqref="B14:D14">
    <cfRule type="expression" dxfId="5" priority="1">
      <formula>AND(DAY(B14)&gt;=1,DAY(B14)&lt;=15)</formula>
    </cfRule>
  </conditionalFormatting>
  <conditionalFormatting sqref="B3:G3">
    <cfRule type="expression" dxfId="4" priority="4">
      <formula>DAY(B3)&gt;8</formula>
    </cfRule>
  </conditionalFormatting>
  <conditionalFormatting sqref="B12:H12">
    <cfRule type="expression" dxfId="3" priority="5">
      <formula>AND(DAY(B12)&gt;=1,DAY(B12)&lt;=15)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is cell" sqref="E14:H14" xr:uid="{4AF0B1BE-761F-4C34-817E-D356B0692331}"/>
    <dataValidation allowBlank="1" showInputMessage="1" showErrorMessage="1" prompt="This row &amp; rows 6, 8, 10, 12, &amp; 14 are cells for entering daily notes related to the calendar day in the cell above" sqref="B4:B5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  <dataValidation allowBlank="1" showInputMessage="1" showErrorMessage="1" prompt="Enter Notes in the cell at right" sqref="D14:D15" xr:uid="{1E1CE3AC-7C72-4E86-B9F3-62F52BD18AC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BFC24-6E1E-42C8-AC4A-094124FC7E0A}">
  <sheetPr>
    <tabColor theme="7"/>
    <pageSetUpPr fitToPage="1"/>
  </sheetPr>
  <dimension ref="B1:H15"/>
  <sheetViews>
    <sheetView showGridLines="0" zoomScaleNormal="100" workbookViewId="0">
      <selection activeCell="G13" sqref="G13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7" t="str">
        <f>"July "&amp;CalendarYear2</f>
        <v>July 2027</v>
      </c>
      <c r="C1" s="18"/>
      <c r="D1" s="18"/>
      <c r="E1" s="19"/>
      <c r="F1" s="19"/>
      <c r="G1" s="19"/>
      <c r="H1" s="2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DaysAndWeeks+DATE(CalendarYear2,7,1)-WEEKDAY(DATE(CalendarYear2,7,1),(WeekStart="Monday")+1)+1</f>
        <v>46565</v>
      </c>
      <c r="C3" s="9">
        <v>46566</v>
      </c>
      <c r="D3" s="9">
        <v>46567</v>
      </c>
      <c r="E3" s="9">
        <v>46568</v>
      </c>
      <c r="F3" s="9">
        <v>46569</v>
      </c>
      <c r="G3" s="9">
        <v>46570</v>
      </c>
      <c r="H3" s="9">
        <v>46571</v>
      </c>
    </row>
    <row r="4" spans="2:8" ht="138.75" customHeight="1">
      <c r="B4" s="9"/>
      <c r="C4" s="9"/>
      <c r="D4" s="100" t="s">
        <v>67</v>
      </c>
      <c r="E4" s="118"/>
      <c r="F4" s="110" t="s">
        <v>68</v>
      </c>
      <c r="G4" s="36"/>
      <c r="H4" s="9"/>
    </row>
    <row r="5" spans="2:8" ht="35.25" customHeight="1">
      <c r="B5" s="9"/>
      <c r="C5" s="9"/>
      <c r="D5" s="64"/>
      <c r="F5" s="9"/>
      <c r="G5" s="36"/>
      <c r="H5" s="9"/>
    </row>
    <row r="6" spans="2:8" ht="19.5" customHeight="1">
      <c r="B6" s="8">
        <f t="array" ref="B6:H6">DaysAndWeeks+DATE(CalendarYear2,7,1)-WEEKDAY(DATE(CalendarYear2,7,1),(WeekStart="Monday")+1)+8</f>
        <v>46572</v>
      </c>
      <c r="C6" s="8">
        <v>46573</v>
      </c>
      <c r="D6" s="8">
        <v>46574</v>
      </c>
      <c r="E6" s="8">
        <v>46575</v>
      </c>
      <c r="F6" s="8">
        <v>46576</v>
      </c>
      <c r="G6" s="8">
        <v>46577</v>
      </c>
      <c r="H6" s="8">
        <v>46578</v>
      </c>
    </row>
    <row r="7" spans="2:8" ht="43.5" customHeight="1">
      <c r="B7" s="8"/>
      <c r="C7" s="101" t="s">
        <v>2</v>
      </c>
      <c r="D7" s="8"/>
      <c r="E7" s="98" t="s">
        <v>69</v>
      </c>
      <c r="F7" s="8"/>
      <c r="G7" s="8"/>
      <c r="H7" s="8"/>
    </row>
    <row r="8" spans="2:8" ht="19.5" customHeight="1">
      <c r="B8" s="9">
        <f t="array" ref="B8:H8">DaysAndWeeks+DATE(CalendarYear2,7,1)-WEEKDAY(DATE(CalendarYear2,7,1),(WeekStart="Monday")+1)+15</f>
        <v>46579</v>
      </c>
      <c r="C8" s="9">
        <v>46580</v>
      </c>
      <c r="D8" s="9">
        <v>46581</v>
      </c>
      <c r="E8" s="9">
        <v>46582</v>
      </c>
      <c r="F8" s="9">
        <v>46583</v>
      </c>
      <c r="G8" s="9">
        <v>46584</v>
      </c>
      <c r="H8" s="9">
        <v>46585</v>
      </c>
    </row>
    <row r="9" spans="2:8" ht="57.95" customHeight="1">
      <c r="B9" s="9"/>
      <c r="C9" s="9"/>
      <c r="D9" s="44"/>
      <c r="E9" s="44"/>
      <c r="F9" s="9"/>
      <c r="G9" s="9"/>
      <c r="H9" s="9"/>
    </row>
    <row r="10" spans="2:8" ht="19.5" customHeight="1">
      <c r="B10" s="8">
        <f t="array" ref="B10:H10">DaysAndWeeks+DATE(CalendarYear2,7,1)-WEEKDAY(DATE(CalendarYear2,7,1),(WeekStart="Monday")+1)+22</f>
        <v>46586</v>
      </c>
      <c r="C10" s="8">
        <v>46587</v>
      </c>
      <c r="D10" s="8">
        <v>46588</v>
      </c>
      <c r="E10" s="8">
        <v>46589</v>
      </c>
      <c r="F10" s="8">
        <v>46590</v>
      </c>
      <c r="G10" s="8">
        <v>46591</v>
      </c>
      <c r="H10" s="8">
        <v>46592</v>
      </c>
    </row>
    <row r="11" spans="2:8" ht="57.95" customHeight="1">
      <c r="B11" s="8"/>
      <c r="C11" s="102" t="s">
        <v>4</v>
      </c>
      <c r="D11" s="8"/>
      <c r="E11" s="8"/>
      <c r="F11" s="8"/>
      <c r="G11" s="79" t="s">
        <v>70</v>
      </c>
      <c r="H11" s="8"/>
    </row>
    <row r="12" spans="2:8" ht="19.5" customHeight="1">
      <c r="B12" s="9">
        <f t="array" ref="B12:H12">DaysAndWeeks+DATE(CalendarYear2,7,1)-WEEKDAY(DATE(CalendarYear2,7,1),(WeekStart="Monday")+1)+29</f>
        <v>46593</v>
      </c>
      <c r="C12" s="9">
        <v>46594</v>
      </c>
      <c r="D12" s="9">
        <v>46595</v>
      </c>
      <c r="E12" s="9">
        <v>46596</v>
      </c>
      <c r="F12" s="9">
        <v>46597</v>
      </c>
      <c r="G12" s="9">
        <v>46598</v>
      </c>
      <c r="H12" s="9">
        <v>46599</v>
      </c>
    </row>
    <row r="13" spans="2:8" ht="363" customHeight="1">
      <c r="B13" s="9"/>
      <c r="C13" s="81" t="s">
        <v>71</v>
      </c>
      <c r="E13" s="81" t="s">
        <v>72</v>
      </c>
      <c r="F13" s="75" t="s">
        <v>73</v>
      </c>
      <c r="G13" s="65" t="s">
        <v>74</v>
      </c>
      <c r="H13" s="33"/>
    </row>
    <row r="14" spans="2:8" ht="19.5" customHeight="1">
      <c r="B14" s="8">
        <f t="array" ref="B14:C14">DaysAndWeeks+DATE(CalendarYear2,7,1)-WEEKDAY(DATE(CalendarYear2,7,1),(WeekStart="Monday")+1)+36</f>
        <v>46600</v>
      </c>
      <c r="C14" s="8">
        <v>46601</v>
      </c>
      <c r="D14" s="7" t="s">
        <v>11</v>
      </c>
      <c r="E14" s="62"/>
      <c r="F14" s="62"/>
      <c r="G14" s="62"/>
      <c r="H14" s="77"/>
    </row>
    <row r="15" spans="2:8" ht="57.95" customHeight="1">
      <c r="B15" s="8"/>
      <c r="C15" s="8"/>
      <c r="D15" s="120" t="s">
        <v>12</v>
      </c>
      <c r="E15" s="121"/>
      <c r="F15" s="121"/>
      <c r="G15" s="121"/>
      <c r="H15" s="122"/>
    </row>
  </sheetData>
  <mergeCells count="1">
    <mergeCell ref="D15:H15"/>
  </mergeCells>
  <conditionalFormatting sqref="B14:D14">
    <cfRule type="expression" dxfId="2" priority="1">
      <formula>AND(DAY(B14)&gt;=1,DAY(B14)&lt;=15)</formula>
    </cfRule>
  </conditionalFormatting>
  <conditionalFormatting sqref="B3:G3">
    <cfRule type="expression" dxfId="1" priority="3">
      <formula>DAY(B3)&gt;8</formula>
    </cfRule>
  </conditionalFormatting>
  <conditionalFormatting sqref="B12:H12">
    <cfRule type="expression" dxfId="0" priority="4">
      <formula>AND(DAY(B12)&gt;=1,DAY(B12)&lt;=15)</formula>
    </cfRule>
  </conditionalFormatting>
  <dataValidations count="9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50BF2841-50D7-4E5C-BAC5-E87740B52DFF}"/>
    <dataValidation allowBlank="1" showInputMessage="1" showErrorMessage="1" prompt="This row &amp; rows 6, 8, 10, 12, &amp; 14 are cells for entering daily notes related to the calendar day in the cell above" sqref="B4:B5" xr:uid="{67CFE136-5C1E-44A9-89B8-012CA336C2D7}"/>
    <dataValidation allowBlank="1" showInputMessage="1" showErrorMessage="1" prompt="Enter Notes in this cell" sqref="E14:G14" xr:uid="{1B33E800-3F92-4054-95D3-90085D87EF41}"/>
    <dataValidation allowBlank="1" showInputMessage="1" showErrorMessage="1" prompt="July month calendar" sqref="A1" xr:uid="{146BEE30-5448-48F7-A213-781DC99C6764}"/>
    <dataValidation allowBlank="1" showInputMessage="1" showErrorMessage="1" prompt="The year in this cell is automatically updated. Select another year in cell K3 of the January worksheet to change the year" sqref="C1" xr:uid="{C391757A-BA56-4512-BA4E-F34664C03A22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F806BA23-0DD4-459D-9CBE-EBC82EAF2F01}"/>
    <dataValidation allowBlank="1" showErrorMessage="1" prompt="The year in this cell is automatically updated based on the year entered in January worksheet. Calendar below has dates for previous and next month with lighter font shade" sqref="B1" xr:uid="{4336DD08-9F11-42C3-A668-6934D114BA3A}"/>
    <dataValidation allowBlank="1" showInputMessage="1" showErrorMessage="1" prompt="Automatically determined weekday" sqref="C2:H2" xr:uid="{A80E63C2-8FC2-4CAD-B908-FBC14D2557D0}"/>
    <dataValidation allowBlank="1" showInputMessage="1" showErrorMessage="1" prompt="Enter Notes in the cell at right" sqref="D14:D15" xr:uid="{76900604-4CA8-464B-9C00-99436F154CB1}"/>
  </dataValidations>
  <printOptions horizontalCentered="1" verticalCentered="1"/>
  <pageMargins left="0.7" right="0.7" top="0.75" bottom="0.75" header="0.3" footer="0.3"/>
  <pageSetup scale="89" orientation="landscape"/>
  <headerFooter differentFirst="1">
    <oddFooter>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CB7DF-FDFD-44D5-A61D-5E4CB3B8E2C3}">
  <dimension ref="A1:D13"/>
  <sheetViews>
    <sheetView workbookViewId="0">
      <selection activeCell="D4" sqref="D4"/>
    </sheetView>
  </sheetViews>
  <sheetFormatPr defaultRowHeight="14.25"/>
  <sheetData>
    <row r="1" spans="1:4">
      <c r="A1" s="1"/>
      <c r="B1" s="1"/>
      <c r="C1" s="1"/>
      <c r="D1" s="1"/>
    </row>
    <row r="2" spans="1:4">
      <c r="A2" s="123" t="s">
        <v>75</v>
      </c>
      <c r="B2" s="123"/>
      <c r="C2" s="2"/>
      <c r="D2" s="2"/>
    </row>
    <row r="3" spans="1:4">
      <c r="A3" s="6" t="s">
        <v>76</v>
      </c>
      <c r="B3" s="10">
        <v>2026</v>
      </c>
      <c r="C3" s="3" t="s">
        <v>77</v>
      </c>
      <c r="D3" s="3">
        <v>2027</v>
      </c>
    </row>
    <row r="4" spans="1:4">
      <c r="A4" s="11" t="s">
        <v>78</v>
      </c>
      <c r="B4" s="12" t="s">
        <v>79</v>
      </c>
    </row>
    <row r="5" spans="1:4">
      <c r="A5" s="3"/>
      <c r="B5" s="3"/>
      <c r="C5" s="3"/>
      <c r="D5" s="3"/>
    </row>
    <row r="6" spans="1:4">
      <c r="A6" s="4"/>
    </row>
    <row r="7" spans="1:4">
      <c r="A7" s="4"/>
      <c r="B7" s="3"/>
      <c r="C7" s="3"/>
      <c r="D7" s="3"/>
    </row>
    <row r="9" spans="1:4">
      <c r="A9" s="3"/>
      <c r="B9" s="3"/>
      <c r="C9" s="3"/>
      <c r="D9" s="3"/>
    </row>
    <row r="11" spans="1:4">
      <c r="A11" s="3"/>
      <c r="B11" s="3"/>
      <c r="C11" s="3"/>
      <c r="D11" s="3"/>
    </row>
    <row r="13" spans="1:4">
      <c r="A13" s="3"/>
      <c r="B13" s="3"/>
      <c r="C13" s="3"/>
      <c r="D13" s="3"/>
    </row>
  </sheetData>
  <mergeCells count="1">
    <mergeCell ref="A2:B2"/>
  </mergeCells>
  <dataValidations count="5">
    <dataValidation allowBlank="1" showInputMessage="1" showErrorMessage="1" prompt="Enter year in this cell" sqref="B3" xr:uid="{00000000-0002-0000-0000-000006000000}"/>
    <dataValidation allowBlank="1" showInputMessage="1" showErrorMessage="1" prompt="Select week start day in cell at right" sqref="A4" xr:uid="{00000000-0002-0000-0000-000005000000}"/>
    <dataValidation allowBlank="1" showInputMessage="1" showErrorMessage="1" prompt="Enter year in cell at right" sqref="A3" xr:uid="{00000000-0002-0000-0000-000004000000}"/>
    <dataValidation allowBlank="1" showInputMessage="1" showErrorMessage="1" prompt="Enter year and select calendar start day in the cells below. These Calendar Settings cells will not print" sqref="A2" xr:uid="{00000000-0002-0000-0000-000003000000}"/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B4" xr:uid="{00000000-0002-0000-0000-000000000000}">
      <formula1>"SUNDAY,MONDAY"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>
      <selection activeCell="G6" sqref="G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21" t="str">
        <f>"August "&amp;CalendarYear</f>
        <v>August 2026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DaysAndWeeks+DATE(CalendarYear,8,1)-WEEKDAY(DATE(CalendarYear,8,1),(WeekStart="Monday")+1)+1</f>
        <v>46229</v>
      </c>
      <c r="C3" s="9">
        <v>46230</v>
      </c>
      <c r="D3" s="9">
        <v>46231</v>
      </c>
      <c r="E3" s="9">
        <v>46232</v>
      </c>
      <c r="F3" s="9">
        <v>46233</v>
      </c>
      <c r="G3" s="9">
        <v>46234</v>
      </c>
      <c r="H3" s="9">
        <v>46235</v>
      </c>
    </row>
    <row r="4" spans="2:8" ht="99" customHeight="1">
      <c r="B4" s="9"/>
      <c r="C4" s="9"/>
      <c r="D4" s="9"/>
      <c r="E4" s="9"/>
      <c r="F4" s="9"/>
      <c r="G4" s="72" t="s">
        <v>13</v>
      </c>
      <c r="H4" s="110" t="s">
        <v>14</v>
      </c>
    </row>
    <row r="5" spans="2:8" ht="19.5" customHeight="1">
      <c r="B5" s="8">
        <f t="array" ref="B5:H5">DaysAndWeeks+DATE(CalendarYear,8,1)-WEEKDAY(DATE(CalendarYear,8,1),(WeekStart="Monday")+1)+8</f>
        <v>46236</v>
      </c>
      <c r="C5" s="8">
        <v>46237</v>
      </c>
      <c r="D5" s="8">
        <v>46238</v>
      </c>
      <c r="E5" s="8">
        <v>46239</v>
      </c>
      <c r="F5" s="8">
        <v>46240</v>
      </c>
      <c r="G5" s="8">
        <v>46241</v>
      </c>
      <c r="H5" s="8">
        <v>46242</v>
      </c>
    </row>
    <row r="6" spans="2:8" ht="122.25" customHeight="1">
      <c r="B6" s="8"/>
      <c r="C6" s="41" t="s">
        <v>15</v>
      </c>
      <c r="D6" s="8"/>
      <c r="E6" s="92" t="s">
        <v>3</v>
      </c>
      <c r="F6" s="8"/>
      <c r="G6" s="8"/>
      <c r="H6" s="8"/>
    </row>
    <row r="7" spans="2:8" ht="19.5" customHeight="1">
      <c r="B7" s="9">
        <f t="array" ref="B7:H7">DaysAndWeeks+DATE(CalendarYear,8,1)-WEEKDAY(DATE(CalendarYear,8,1),(WeekStart="Monday")+1)+15</f>
        <v>46243</v>
      </c>
      <c r="C7" s="9">
        <v>46244</v>
      </c>
      <c r="D7" s="9">
        <v>46245</v>
      </c>
      <c r="E7" s="9">
        <v>46246</v>
      </c>
      <c r="F7" s="9">
        <v>46247</v>
      </c>
      <c r="G7" s="9">
        <v>46248</v>
      </c>
      <c r="H7" s="9">
        <v>46249</v>
      </c>
    </row>
    <row r="8" spans="2:8" ht="57.95" customHeight="1">
      <c r="B8" s="9"/>
      <c r="C8" s="9"/>
      <c r="D8" s="9"/>
      <c r="E8" s="9"/>
      <c r="F8" s="69"/>
      <c r="G8" s="69" t="s">
        <v>16</v>
      </c>
      <c r="H8" s="9"/>
    </row>
    <row r="9" spans="2:8" ht="19.5" customHeight="1">
      <c r="B9" s="8">
        <f t="array" ref="B9:H9">DaysAndWeeks+DATE(CalendarYear,8,1)-WEEKDAY(DATE(CalendarYear,8,1),(WeekStart="Monday")+1)+22</f>
        <v>46250</v>
      </c>
      <c r="C9" s="8">
        <v>46251</v>
      </c>
      <c r="D9" s="8">
        <v>46252</v>
      </c>
      <c r="E9" s="8">
        <v>46253</v>
      </c>
      <c r="F9" s="8">
        <v>46254</v>
      </c>
      <c r="G9" s="8">
        <v>46255</v>
      </c>
      <c r="H9" s="8">
        <v>46256</v>
      </c>
    </row>
    <row r="10" spans="2:8" ht="57.95" customHeight="1">
      <c r="B10" s="8"/>
      <c r="C10" s="76" t="s">
        <v>4</v>
      </c>
      <c r="D10" s="8"/>
      <c r="E10" s="8"/>
      <c r="F10" s="8"/>
      <c r="G10" s="8"/>
      <c r="H10" s="8"/>
    </row>
    <row r="11" spans="2:8" ht="19.5" customHeight="1">
      <c r="B11" s="9">
        <f t="array" ref="B11:H11">DaysAndWeeks+DATE(CalendarYear,8,1)-WEEKDAY(DATE(CalendarYear,8,1),(WeekStart="Monday")+1)+29</f>
        <v>46257</v>
      </c>
      <c r="C11" s="9">
        <v>46258</v>
      </c>
      <c r="D11" s="9">
        <v>46259</v>
      </c>
      <c r="E11" s="9">
        <v>46260</v>
      </c>
      <c r="F11" s="9">
        <v>46261</v>
      </c>
      <c r="G11" s="9">
        <v>46262</v>
      </c>
      <c r="H11" s="9">
        <v>46263</v>
      </c>
    </row>
    <row r="12" spans="2:8" ht="168.75" customHeight="1">
      <c r="B12" s="9"/>
      <c r="C12" s="9"/>
      <c r="D12" s="9"/>
      <c r="E12" s="46"/>
      <c r="G12" s="75" t="s">
        <v>17</v>
      </c>
      <c r="H12" s="9"/>
    </row>
    <row r="13" spans="2:8" ht="19.5" customHeight="1">
      <c r="B13" s="8">
        <f t="array" ref="B13:C13">DaysAndWeeks+DATE(CalendarYear,8,1)-WEEKDAY(DATE(CalendarYear,8,1),(WeekStart="Monday")+1)+36</f>
        <v>46264</v>
      </c>
      <c r="C13" s="8">
        <v>46265</v>
      </c>
      <c r="D13" s="7" t="s">
        <v>11</v>
      </c>
      <c r="E13" s="62"/>
      <c r="F13" s="62"/>
      <c r="G13" s="62"/>
      <c r="H13" s="63"/>
    </row>
    <row r="14" spans="2:8" ht="235.5" customHeight="1">
      <c r="B14" s="8"/>
      <c r="C14" s="90" t="s">
        <v>18</v>
      </c>
      <c r="D14" s="120" t="s">
        <v>12</v>
      </c>
      <c r="E14" s="121"/>
      <c r="F14" s="121"/>
      <c r="G14" s="121"/>
      <c r="H14" s="122"/>
    </row>
  </sheetData>
  <mergeCells count="1">
    <mergeCell ref="D14:H14"/>
  </mergeCells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4">
      <formula>DAY(B3)&gt;8</formula>
    </cfRule>
  </conditionalFormatting>
  <conditionalFormatting sqref="B11:H11">
    <cfRule type="expression" dxfId="3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D2CB2D6E-B784-4AA6-99EA-22DE4C9BD450}"/>
    <dataValidation allowBlank="1" showInputMessage="1" showErrorMessage="1" prompt="Enter Notes in this cell" sqref="E13:H13" xr:uid="{D307AB98-1167-4D6F-A8F7-D772803CF403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topLeftCell="A10" zoomScaleNormal="100" workbookViewId="0">
      <selection activeCell="D6" sqref="D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25" t="str">
        <f>"September "&amp;CalendarYear</f>
        <v>September 2026</v>
      </c>
      <c r="C1" s="26"/>
      <c r="D1" s="26"/>
      <c r="E1" s="27"/>
      <c r="F1" s="27"/>
      <c r="G1" s="27"/>
      <c r="H1" s="28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DaysAndWeeks+DATE(CalendarYear,9,1)-WEEKDAY(DATE(CalendarYear,9,1),(WeekStart="Monday")+1)+1</f>
        <v>46264</v>
      </c>
      <c r="C3" s="9">
        <v>46265</v>
      </c>
      <c r="D3" s="9">
        <v>46266</v>
      </c>
      <c r="E3" s="9">
        <v>46267</v>
      </c>
      <c r="F3" s="9">
        <v>46268</v>
      </c>
      <c r="G3" s="9">
        <v>46269</v>
      </c>
      <c r="H3" s="9">
        <v>46270</v>
      </c>
    </row>
    <row r="4" spans="2:8" ht="57.95" customHeight="1">
      <c r="B4" s="9"/>
      <c r="C4" s="36"/>
      <c r="D4" s="45" t="s">
        <v>19</v>
      </c>
      <c r="E4" s="93" t="s">
        <v>3</v>
      </c>
      <c r="F4" s="9"/>
      <c r="G4" s="9"/>
      <c r="H4" s="9"/>
    </row>
    <row r="5" spans="2:8" ht="19.5" customHeight="1">
      <c r="B5" s="8">
        <f t="array" ref="B5:H5">DaysAndWeeks+DATE(CalendarYear,9,1)-WEEKDAY(DATE(CalendarYear,9,1),(WeekStart="Monday")+1)+8</f>
        <v>46271</v>
      </c>
      <c r="C5" s="8">
        <v>46272</v>
      </c>
      <c r="D5" s="8">
        <v>46273</v>
      </c>
      <c r="E5" s="8">
        <v>46274</v>
      </c>
      <c r="F5" s="8">
        <v>46275</v>
      </c>
      <c r="G5" s="8">
        <v>46276</v>
      </c>
      <c r="H5" s="8">
        <v>46277</v>
      </c>
    </row>
    <row r="6" spans="2:8" ht="87.75">
      <c r="B6" s="8"/>
      <c r="C6" s="39" t="s">
        <v>2</v>
      </c>
      <c r="D6" s="89" t="s">
        <v>20</v>
      </c>
      <c r="E6" s="8"/>
      <c r="F6" s="8"/>
      <c r="G6" s="8"/>
      <c r="H6" s="8"/>
    </row>
    <row r="7" spans="2:8" ht="19.5" customHeight="1">
      <c r="B7" s="9">
        <f t="array" ref="B7:H7">DaysAndWeeks+DATE(CalendarYear,9,1)-WEEKDAY(DATE(CalendarYear,9,1),(WeekStart="Monday")+1)+15</f>
        <v>46278</v>
      </c>
      <c r="C7" s="9">
        <v>46279</v>
      </c>
      <c r="D7" s="9">
        <v>46280</v>
      </c>
      <c r="E7" s="9">
        <v>46281</v>
      </c>
      <c r="F7" s="9">
        <v>46282</v>
      </c>
      <c r="G7" s="9">
        <v>46283</v>
      </c>
      <c r="H7" s="9">
        <v>46284</v>
      </c>
    </row>
    <row r="8" spans="2:8" ht="57.95" customHeight="1">
      <c r="B8" s="9"/>
      <c r="D8" s="70" t="s">
        <v>21</v>
      </c>
      <c r="E8" s="9"/>
      <c r="F8" s="9"/>
      <c r="G8" s="9"/>
      <c r="H8" s="9"/>
    </row>
    <row r="9" spans="2:8" ht="19.5" customHeight="1">
      <c r="B9" s="8">
        <f t="array" ref="B9:H9">DaysAndWeeks+DATE(CalendarYear,9,1)-WEEKDAY(DATE(CalendarYear,9,1),(WeekStart="Monday")+1)+22</f>
        <v>46285</v>
      </c>
      <c r="C9" s="8">
        <v>46286</v>
      </c>
      <c r="D9" s="8">
        <v>46287</v>
      </c>
      <c r="E9" s="8">
        <v>46288</v>
      </c>
      <c r="F9" s="8">
        <v>46289</v>
      </c>
      <c r="G9" s="8">
        <v>46290</v>
      </c>
      <c r="H9" s="8">
        <v>46291</v>
      </c>
    </row>
    <row r="10" spans="2:8" ht="82.5" customHeight="1">
      <c r="B10" s="8"/>
      <c r="C10" s="76" t="s">
        <v>4</v>
      </c>
      <c r="D10" s="8"/>
      <c r="E10" s="8"/>
      <c r="F10" s="8"/>
      <c r="G10" s="42"/>
      <c r="H10" s="8"/>
    </row>
    <row r="11" spans="2:8" ht="19.5" customHeight="1">
      <c r="B11" s="9">
        <f t="array" ref="B11:H11">DaysAndWeeks+DATE(CalendarYear,9,1)-WEEKDAY(DATE(CalendarYear,9,1),(WeekStart="Monday")+1)+29</f>
        <v>46292</v>
      </c>
      <c r="C11" s="9">
        <v>46293</v>
      </c>
      <c r="D11" s="9">
        <v>46294</v>
      </c>
      <c r="E11" s="9">
        <v>46295</v>
      </c>
      <c r="F11" s="9">
        <v>46296</v>
      </c>
      <c r="G11" s="9">
        <v>46297</v>
      </c>
      <c r="H11" s="9">
        <v>46298</v>
      </c>
    </row>
    <row r="12" spans="2:8" ht="228">
      <c r="B12" s="9"/>
      <c r="D12" s="75" t="s">
        <v>22</v>
      </c>
      <c r="E12" s="56" t="s">
        <v>23</v>
      </c>
      <c r="F12" s="9"/>
      <c r="G12" s="9"/>
      <c r="H12" s="9"/>
    </row>
    <row r="13" spans="2:8" ht="19.5" customHeight="1">
      <c r="B13" s="8">
        <f t="array" ref="B13:C13">DaysAndWeeks+DATE(CalendarYear,9,1)-WEEKDAY(DATE(CalendarYear,9,1),(WeekStart="Monday")+1)+36</f>
        <v>46299</v>
      </c>
      <c r="C13" s="8">
        <v>46300</v>
      </c>
      <c r="D13" s="7" t="s">
        <v>11</v>
      </c>
      <c r="E13" s="62"/>
      <c r="F13" s="62"/>
      <c r="G13" s="62"/>
      <c r="H13" s="63"/>
    </row>
    <row r="14" spans="2:8" ht="57.95" customHeight="1">
      <c r="B14" s="8"/>
      <c r="C14" s="8"/>
      <c r="D14" s="120" t="s">
        <v>12</v>
      </c>
      <c r="E14" s="121"/>
      <c r="F14" s="121"/>
      <c r="G14" s="121"/>
      <c r="H14" s="122"/>
    </row>
  </sheetData>
  <mergeCells count="1">
    <mergeCell ref="D14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4">
      <formula>DAY(B3)&gt;8</formula>
    </cfRule>
  </conditionalFormatting>
  <conditionalFormatting sqref="B11:H11">
    <cfRule type="expression" dxfId="30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C19139AD-2930-468C-B717-C525F2AA5ACE}"/>
    <dataValidation allowBlank="1" showInputMessage="1" showErrorMessage="1" prompt="Enter Notes in this cell" sqref="E13:H13" xr:uid="{2168BEE0-7225-4522-9E03-BE9BF09EB5F2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topLeftCell="A2" zoomScaleNormal="100" workbookViewId="0">
      <selection activeCell="F4" sqref="F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7" t="str">
        <f>"October "&amp;CalendarYear</f>
        <v>October 2026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DaysAndWeeks+DATE(CalendarYear,10,1)-WEEKDAY(DATE(CalendarYear,10,1),(WeekStart="Monday")+1)+1</f>
        <v>46292</v>
      </c>
      <c r="C3" s="29">
        <v>46293</v>
      </c>
      <c r="D3" s="29">
        <v>46294</v>
      </c>
      <c r="E3" s="29">
        <v>46295</v>
      </c>
      <c r="F3" s="29">
        <v>46296</v>
      </c>
      <c r="G3" s="29">
        <v>46297</v>
      </c>
      <c r="H3" s="29">
        <v>46298</v>
      </c>
    </row>
    <row r="4" spans="2:8" ht="108.75" customHeight="1">
      <c r="B4" s="30"/>
      <c r="C4" s="30"/>
      <c r="D4" s="51"/>
      <c r="E4" s="45"/>
      <c r="F4" s="72" t="s">
        <v>24</v>
      </c>
      <c r="G4" s="30"/>
      <c r="H4" s="30"/>
    </row>
    <row r="5" spans="2:8" ht="19.5" customHeight="1">
      <c r="B5" s="31">
        <f t="array" ref="B5:H5">DaysAndWeeks+DATE(CalendarYear,10,1)-WEEKDAY(DATE(CalendarYear,10,1),(WeekStart="Monday")+1)+8</f>
        <v>46299</v>
      </c>
      <c r="C5" s="31">
        <v>46300</v>
      </c>
      <c r="D5" s="31">
        <v>46301</v>
      </c>
      <c r="E5" s="31">
        <v>46302</v>
      </c>
      <c r="F5" s="31">
        <v>46303</v>
      </c>
      <c r="G5" s="31">
        <v>46304</v>
      </c>
      <c r="H5" s="31">
        <v>46305</v>
      </c>
    </row>
    <row r="6" spans="2:8" ht="79.5" customHeight="1">
      <c r="B6" s="31"/>
      <c r="C6" s="41" t="s">
        <v>25</v>
      </c>
      <c r="D6" s="31"/>
      <c r="E6" s="52" t="s">
        <v>3</v>
      </c>
      <c r="F6" s="52"/>
      <c r="G6" s="31"/>
      <c r="H6" s="31"/>
    </row>
    <row r="7" spans="2:8" ht="19.5" customHeight="1">
      <c r="B7" s="30">
        <f t="array" ref="B7:H7">DaysAndWeeks+DATE(CalendarYear,10,1)-WEEKDAY(DATE(CalendarYear,10,1),(WeekStart="Monday")+1)+15</f>
        <v>46306</v>
      </c>
      <c r="C7" s="30">
        <v>46307</v>
      </c>
      <c r="D7" s="30">
        <v>46308</v>
      </c>
      <c r="E7" s="30">
        <v>46309</v>
      </c>
      <c r="F7" s="30">
        <v>46310</v>
      </c>
      <c r="G7" s="30">
        <v>46311</v>
      </c>
      <c r="H7" s="30">
        <v>46312</v>
      </c>
    </row>
    <row r="8" spans="2:8" ht="57.95" customHeight="1">
      <c r="B8" s="30"/>
      <c r="E8" s="46" t="s">
        <v>26</v>
      </c>
      <c r="F8" s="30"/>
      <c r="G8" s="30"/>
      <c r="H8" s="30"/>
    </row>
    <row r="9" spans="2:8" ht="19.5" customHeight="1">
      <c r="B9" s="31">
        <f t="array" ref="B9:H9">DaysAndWeeks+DATE(CalendarYear,10,1)-WEEKDAY(DATE(CalendarYear,10,1),(WeekStart="Monday")+1)+22</f>
        <v>46313</v>
      </c>
      <c r="C9" s="31">
        <v>46314</v>
      </c>
      <c r="D9" s="31">
        <v>46315</v>
      </c>
      <c r="E9" s="31">
        <v>46316</v>
      </c>
      <c r="F9" s="31">
        <v>46317</v>
      </c>
      <c r="G9" s="31">
        <v>46318</v>
      </c>
      <c r="H9" s="31">
        <v>46319</v>
      </c>
    </row>
    <row r="10" spans="2:8" ht="57.95" customHeight="1">
      <c r="B10" s="31"/>
      <c r="C10" s="113" t="s">
        <v>27</v>
      </c>
      <c r="D10" s="31"/>
      <c r="E10" s="31"/>
      <c r="F10" s="31"/>
      <c r="G10" s="31"/>
      <c r="H10" s="31"/>
    </row>
    <row r="11" spans="2:8" ht="19.5" customHeight="1">
      <c r="B11" s="30">
        <f t="array" ref="B11:H11">DaysAndWeeks+DATE(CalendarYear,10,1)-WEEKDAY(DATE(CalendarYear,10,1),(WeekStart="Monday")+1)+29</f>
        <v>46320</v>
      </c>
      <c r="C11" s="30">
        <v>46321</v>
      </c>
      <c r="D11" s="30">
        <v>46322</v>
      </c>
      <c r="E11" s="30">
        <v>46323</v>
      </c>
      <c r="F11" s="30">
        <v>46324</v>
      </c>
      <c r="G11" s="30">
        <v>46325</v>
      </c>
      <c r="H11" s="30">
        <v>46326</v>
      </c>
    </row>
    <row r="12" spans="2:8" ht="247.5" customHeight="1">
      <c r="B12" s="30"/>
      <c r="C12" s="30"/>
      <c r="D12" s="46"/>
      <c r="F12" s="75" t="s">
        <v>28</v>
      </c>
      <c r="G12" s="53" t="s">
        <v>29</v>
      </c>
      <c r="H12" s="30"/>
    </row>
    <row r="13" spans="2:8" ht="19.5" customHeight="1">
      <c r="B13" s="8">
        <f t="array" ref="B13:C13">DaysAndWeeks+DATE(CalendarYear,10,1)-WEEKDAY(DATE(CalendarYear,10,1),(WeekStart="Monday")+1)+36</f>
        <v>46327</v>
      </c>
      <c r="C13" s="8">
        <v>46328</v>
      </c>
      <c r="D13" s="7" t="s">
        <v>11</v>
      </c>
      <c r="E13" s="62"/>
      <c r="F13" s="62"/>
      <c r="G13" s="62"/>
      <c r="H13" s="63"/>
    </row>
    <row r="14" spans="2:8" ht="57.95" customHeight="1">
      <c r="B14" s="8"/>
      <c r="C14" s="8"/>
      <c r="D14" s="120" t="s">
        <v>12</v>
      </c>
      <c r="E14" s="121"/>
      <c r="F14" s="121"/>
      <c r="G14" s="121"/>
      <c r="H14" s="122"/>
    </row>
  </sheetData>
  <mergeCells count="1">
    <mergeCell ref="D14:H14"/>
  </mergeCells>
  <conditionalFormatting sqref="B13:D13">
    <cfRule type="expression" dxfId="29" priority="1">
      <formula>AND(DAY(B13)&gt;=1,DAY(B13)&lt;=15)</formula>
    </cfRule>
  </conditionalFormatting>
  <conditionalFormatting sqref="B3:G3">
    <cfRule type="expression" dxfId="28" priority="4">
      <formula>DAY(B3)&gt;8</formula>
    </cfRule>
  </conditionalFormatting>
  <conditionalFormatting sqref="B11:H11">
    <cfRule type="expression" dxfId="27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FFF6E3FD-9243-462C-A12D-A385E0DC9D68}"/>
    <dataValidation allowBlank="1" showInputMessage="1" showErrorMessage="1" prompt="Enter Notes in this cell" sqref="E13:H13" xr:uid="{607A10FF-EAC6-46FC-AA79-8E1D2A76EAF4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>
      <selection activeCell="G4" sqref="G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7" t="str">
        <f>"November "&amp;CalendarYear</f>
        <v>November 2026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DaysAndWeeks+DATE(CalendarYear,11,1)-WEEKDAY(DATE(CalendarYear,11,1),(WeekStart="Monday")+1)+1</f>
        <v>46327</v>
      </c>
      <c r="C3" s="29">
        <v>46328</v>
      </c>
      <c r="D3" s="29">
        <v>46329</v>
      </c>
      <c r="E3" s="29">
        <v>46330</v>
      </c>
      <c r="F3" s="29">
        <v>46331</v>
      </c>
      <c r="G3" s="29">
        <v>46332</v>
      </c>
      <c r="H3" s="29">
        <v>46333</v>
      </c>
    </row>
    <row r="4" spans="2:8" ht="153" customHeight="1">
      <c r="B4" s="29"/>
      <c r="C4" s="45" t="s">
        <v>30</v>
      </c>
      <c r="D4" s="29"/>
      <c r="E4" s="94" t="s">
        <v>3</v>
      </c>
      <c r="F4" s="29"/>
      <c r="G4" s="45"/>
      <c r="H4" s="29"/>
    </row>
    <row r="5" spans="2:8" ht="19.5" customHeight="1">
      <c r="B5" s="31">
        <f t="array" ref="B5:H5">DaysAndWeeks+DATE(CalendarYear,11,1)-WEEKDAY(DATE(CalendarYear,11,1),(WeekStart="Monday")+1)+8</f>
        <v>46334</v>
      </c>
      <c r="C5" s="31">
        <v>46335</v>
      </c>
      <c r="D5" s="31">
        <v>46336</v>
      </c>
      <c r="E5" s="31">
        <v>46337</v>
      </c>
      <c r="F5" s="31">
        <v>46338</v>
      </c>
      <c r="G5" s="31">
        <v>46339</v>
      </c>
      <c r="H5" s="31">
        <v>46340</v>
      </c>
    </row>
    <row r="6" spans="2:8" ht="115.5" customHeight="1">
      <c r="B6" s="31"/>
      <c r="C6" s="73"/>
      <c r="D6" s="41"/>
      <c r="E6" s="39" t="s">
        <v>2</v>
      </c>
      <c r="F6" s="31"/>
      <c r="G6" s="31"/>
      <c r="H6" s="31"/>
    </row>
    <row r="7" spans="2:8" ht="19.5" customHeight="1">
      <c r="B7" s="29">
        <f t="array" ref="B7:H7">DaysAndWeeks+DATE(CalendarYear,11,1)-WEEKDAY(DATE(CalendarYear,11,1),(WeekStart="Monday")+1)+15</f>
        <v>46341</v>
      </c>
      <c r="C7" s="29">
        <v>46342</v>
      </c>
      <c r="D7" s="29">
        <v>46343</v>
      </c>
      <c r="E7" s="29">
        <v>46344</v>
      </c>
      <c r="F7" s="29">
        <v>46345</v>
      </c>
      <c r="G7" s="29">
        <v>46346</v>
      </c>
      <c r="H7" s="29">
        <v>46347</v>
      </c>
    </row>
    <row r="8" spans="2:8" ht="80.25" customHeight="1">
      <c r="B8" s="29"/>
      <c r="C8" s="114" t="s">
        <v>31</v>
      </c>
      <c r="D8" s="36"/>
      <c r="E8" s="29"/>
      <c r="F8" s="46"/>
      <c r="G8" s="46"/>
      <c r="H8" s="29"/>
    </row>
    <row r="9" spans="2:8">
      <c r="B9" s="31">
        <f t="array" ref="B9:H9">DaysAndWeeks+DATE(CalendarYear,11,1)-WEEKDAY(DATE(CalendarYear,11,1),(WeekStart="Monday")+1)+22</f>
        <v>46348</v>
      </c>
      <c r="C9" s="31">
        <v>46349</v>
      </c>
      <c r="D9" s="31">
        <v>46350</v>
      </c>
      <c r="E9" s="31">
        <v>46351</v>
      </c>
      <c r="F9" s="31">
        <v>46352</v>
      </c>
      <c r="G9" s="31">
        <v>46353</v>
      </c>
      <c r="H9" s="31">
        <v>46354</v>
      </c>
    </row>
    <row r="10" spans="2:8" ht="220.5" customHeight="1">
      <c r="B10" s="31"/>
      <c r="C10" s="71" t="s">
        <v>32</v>
      </c>
      <c r="D10" s="42"/>
      <c r="E10" s="78" t="s">
        <v>33</v>
      </c>
      <c r="F10" s="39" t="s">
        <v>2</v>
      </c>
      <c r="G10" s="39" t="s">
        <v>2</v>
      </c>
      <c r="H10" s="31"/>
    </row>
    <row r="11" spans="2:8" ht="19.5" customHeight="1">
      <c r="B11" s="29">
        <f t="array" ref="B11:H11">DaysAndWeeks+DATE(CalendarYear,11,1)-WEEKDAY(DATE(CalendarYear,11,1),(WeekStart="Monday")+1)+29</f>
        <v>46355</v>
      </c>
      <c r="C11" s="29">
        <v>46356</v>
      </c>
      <c r="D11" s="29">
        <v>46357</v>
      </c>
      <c r="E11" s="29">
        <v>46358</v>
      </c>
      <c r="F11" s="29">
        <v>46359</v>
      </c>
      <c r="G11" s="29">
        <v>46360</v>
      </c>
      <c r="H11" s="29">
        <v>46361</v>
      </c>
    </row>
    <row r="12" spans="2:8" ht="245.25" customHeight="1">
      <c r="B12" s="29"/>
      <c r="C12" s="53" t="s">
        <v>34</v>
      </c>
      <c r="F12" s="37"/>
      <c r="G12" s="37"/>
      <c r="H12" s="29"/>
    </row>
    <row r="13" spans="2:8" ht="19.5" customHeight="1">
      <c r="B13" s="8">
        <f t="array" ref="B13:C13">DaysAndWeeks+DATE(CalendarYear,11,1)-WEEKDAY(DATE(CalendarYear,11,1),(WeekStart="Monday")+1)+36</f>
        <v>46362</v>
      </c>
      <c r="C13" s="8">
        <v>46363</v>
      </c>
      <c r="D13" s="7" t="s">
        <v>11</v>
      </c>
      <c r="E13" s="83"/>
      <c r="F13" s="83"/>
      <c r="G13" s="84"/>
      <c r="H13" s="50"/>
    </row>
    <row r="14" spans="2:8" ht="57.95" customHeight="1">
      <c r="B14" s="8"/>
      <c r="C14" s="8"/>
      <c r="D14" s="120" t="s">
        <v>12</v>
      </c>
      <c r="E14" s="121"/>
      <c r="F14" s="121"/>
      <c r="G14" s="121"/>
      <c r="H14" s="122"/>
    </row>
  </sheetData>
  <mergeCells count="1">
    <mergeCell ref="D14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5">
      <formula>DAY(B3)&gt;8</formula>
    </cfRule>
  </conditionalFormatting>
  <conditionalFormatting sqref="B11:H11">
    <cfRule type="expression" dxfId="24" priority="6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is cell" sqref="E13:G13" xr:uid="{C99B33E4-27E7-4317-B9EB-14AD5FA1CA99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  <dataValidation allowBlank="1" showInputMessage="1" showErrorMessage="1" prompt="Enter Notes in the cell at right" sqref="D13:D14" xr:uid="{A1B2F2E8-7BF9-4605-9EF3-45E068C932A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>
      <selection activeCell="F12" sqref="F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3" t="str">
        <f>"December "&amp;CalendarYear</f>
        <v>December 2026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DaysAndWeeks+DATE(CalendarYear,12,1)-WEEKDAY(DATE(CalendarYear,12,1),(WeekStart="Monday")+1)+1</f>
        <v>46355</v>
      </c>
      <c r="C3" s="29">
        <v>46356</v>
      </c>
      <c r="D3" s="29">
        <v>46357</v>
      </c>
      <c r="E3" s="29">
        <v>46358</v>
      </c>
      <c r="F3" s="29">
        <v>46359</v>
      </c>
      <c r="G3" s="29">
        <v>46360</v>
      </c>
      <c r="H3" s="29">
        <v>46361</v>
      </c>
    </row>
    <row r="4" spans="2:8" ht="112.5" customHeight="1">
      <c r="B4" s="29"/>
      <c r="C4" s="45"/>
      <c r="D4" s="43" t="s">
        <v>35</v>
      </c>
      <c r="E4" s="94" t="s">
        <v>3</v>
      </c>
      <c r="F4" s="29"/>
      <c r="G4" s="29"/>
      <c r="H4" s="29"/>
    </row>
    <row r="5" spans="2:8" ht="19.5" customHeight="1">
      <c r="B5" s="31">
        <f t="array" ref="B5:H5">DaysAndWeeks+DATE(CalendarYear,12,1)-WEEKDAY(DATE(CalendarYear,12,1),(WeekStart="Monday")+1)+8</f>
        <v>46362</v>
      </c>
      <c r="C5" s="31">
        <v>46363</v>
      </c>
      <c r="D5" s="31">
        <v>46364</v>
      </c>
      <c r="E5" s="31">
        <v>46365</v>
      </c>
      <c r="F5" s="31">
        <v>46366</v>
      </c>
      <c r="G5" s="31">
        <v>46367</v>
      </c>
      <c r="H5" s="31">
        <v>46368</v>
      </c>
    </row>
    <row r="6" spans="2:8" ht="114">
      <c r="B6" s="31"/>
      <c r="C6" s="48" t="s">
        <v>25</v>
      </c>
      <c r="D6" s="31"/>
      <c r="E6" s="31"/>
      <c r="F6" s="31"/>
      <c r="G6" s="66"/>
      <c r="H6" s="32"/>
    </row>
    <row r="7" spans="2:8" ht="19.5" customHeight="1">
      <c r="B7" s="29">
        <f t="array" ref="B7:H7">DaysAndWeeks+DATE(CalendarYear,12,1)-WEEKDAY(DATE(CalendarYear,12,1),(WeekStart="Monday")+1)+15</f>
        <v>46369</v>
      </c>
      <c r="C7" s="29">
        <v>46370</v>
      </c>
      <c r="D7" s="29">
        <v>46371</v>
      </c>
      <c r="E7" s="29">
        <v>46372</v>
      </c>
      <c r="F7" s="29">
        <v>46373</v>
      </c>
      <c r="G7" s="29">
        <v>46374</v>
      </c>
      <c r="H7" s="29">
        <v>46375</v>
      </c>
    </row>
    <row r="8" spans="2:8" ht="57.95" customHeight="1">
      <c r="B8" s="29"/>
      <c r="C8" s="46" t="s">
        <v>36</v>
      </c>
      <c r="D8" s="29"/>
      <c r="E8" s="45"/>
      <c r="F8" s="29"/>
      <c r="G8" s="29"/>
      <c r="H8" s="33"/>
    </row>
    <row r="9" spans="2:8" ht="19.5" customHeight="1">
      <c r="B9" s="31">
        <f t="array" ref="B9:H9">DaysAndWeeks+DATE(CalendarYear,12,1)-WEEKDAY(DATE(CalendarYear,12,1),(WeekStart="Monday")+1)+22</f>
        <v>46376</v>
      </c>
      <c r="C9" s="31">
        <v>46377</v>
      </c>
      <c r="D9" s="31">
        <v>46378</v>
      </c>
      <c r="E9" s="31">
        <v>46379</v>
      </c>
      <c r="F9" s="31">
        <v>46380</v>
      </c>
      <c r="G9" s="31">
        <v>46381</v>
      </c>
      <c r="H9" s="31">
        <v>46382</v>
      </c>
    </row>
    <row r="10" spans="2:8" ht="57.95" customHeight="1">
      <c r="B10" s="31"/>
      <c r="C10" s="113" t="s">
        <v>4</v>
      </c>
      <c r="D10" s="66"/>
      <c r="E10" s="39"/>
      <c r="F10" s="39" t="s">
        <v>2</v>
      </c>
      <c r="G10" s="39" t="s">
        <v>2</v>
      </c>
      <c r="H10" s="31"/>
    </row>
    <row r="11" spans="2:8" ht="19.5" customHeight="1">
      <c r="B11" s="29">
        <f t="array" ref="B11:H11">DaysAndWeeks+DATE(CalendarYear,12,1)-WEEKDAY(DATE(CalendarYear,12,1),(WeekStart="Monday")+1)+29</f>
        <v>46383</v>
      </c>
      <c r="C11" s="29">
        <v>46384</v>
      </c>
      <c r="D11" s="29">
        <v>46385</v>
      </c>
      <c r="E11" s="29">
        <v>46386</v>
      </c>
      <c r="F11" s="29">
        <v>46387</v>
      </c>
      <c r="G11" s="29">
        <v>46388</v>
      </c>
      <c r="H11" s="29">
        <v>46389</v>
      </c>
    </row>
    <row r="12" spans="2:8" ht="270" customHeight="1">
      <c r="B12" s="29"/>
      <c r="C12" s="36" t="s">
        <v>2</v>
      </c>
      <c r="E12" s="75" t="s">
        <v>37</v>
      </c>
      <c r="F12" s="54" t="s">
        <v>38</v>
      </c>
      <c r="G12" s="29"/>
      <c r="H12" s="29"/>
    </row>
    <row r="13" spans="2:8" ht="19.5" customHeight="1">
      <c r="B13" s="8">
        <f t="array" ref="B13:C13">DaysAndWeeks+DATE(CalendarYear,12,1)-WEEKDAY(DATE(CalendarYear,12,1),(WeekStart="Monday")+1)+36</f>
        <v>46390</v>
      </c>
      <c r="C13" s="8">
        <v>46391</v>
      </c>
      <c r="D13" s="7" t="s">
        <v>11</v>
      </c>
      <c r="E13" s="62"/>
      <c r="F13" s="62"/>
      <c r="G13" s="62"/>
      <c r="H13" s="63"/>
    </row>
    <row r="14" spans="2:8" ht="65.25" customHeight="1">
      <c r="B14" s="8"/>
      <c r="C14" s="8"/>
      <c r="D14" s="120" t="s">
        <v>12</v>
      </c>
      <c r="E14" s="121"/>
      <c r="F14" s="121"/>
      <c r="G14" s="121"/>
      <c r="H14" s="122"/>
    </row>
  </sheetData>
  <mergeCells count="1">
    <mergeCell ref="D14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4">
      <formula>DAY(B3)&gt;8</formula>
    </cfRule>
  </conditionalFormatting>
  <conditionalFormatting sqref="B11:H11">
    <cfRule type="expression" dxfId="21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is cell" sqref="E13:H13" xr:uid="{4C87CFA9-0F2B-4FED-B29C-1480B36020E5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  <dataValidation allowBlank="1" showInputMessage="1" showErrorMessage="1" prompt="Enter Notes in the cell at right" sqref="D13:D14" xr:uid="{6BF8A5C3-A99B-43C9-AD6F-FA478CE2C51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H14"/>
  <sheetViews>
    <sheetView showGridLines="0" zoomScale="80" zoomScaleNormal="80" workbookViewId="0">
      <selection activeCell="G12" sqref="G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2.77734375" customWidth="1"/>
    <col min="11" max="11" width="13.77734375" customWidth="1"/>
  </cols>
  <sheetData>
    <row r="1" spans="1:8" s="1" customFormat="1" ht="60" customHeight="1">
      <c r="A1"/>
      <c r="B1" s="13" t="str">
        <f>"January "&amp;CalendarYear2</f>
        <v>January 2027</v>
      </c>
      <c r="C1" s="14"/>
      <c r="D1" s="14"/>
      <c r="E1" s="15"/>
      <c r="F1" s="15"/>
      <c r="G1" s="15"/>
      <c r="H1" s="58"/>
    </row>
    <row r="2" spans="1:8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29">
        <f t="array" ref="B3:H3">DaysAndWeeks+DATE(CalendarYear2,1,1)-WEEKDAY(DATE(CalendarYear2,1,1),(WeekStart="Monday")+1)+1</f>
        <v>46383</v>
      </c>
      <c r="C3" s="29">
        <v>46384</v>
      </c>
      <c r="D3" s="29">
        <v>46385</v>
      </c>
      <c r="E3" s="29">
        <v>46386</v>
      </c>
      <c r="F3" s="29">
        <v>46387</v>
      </c>
      <c r="G3" s="29">
        <v>46388</v>
      </c>
      <c r="H3" s="29">
        <v>46389</v>
      </c>
    </row>
    <row r="4" spans="1:8" ht="57.95" customHeight="1">
      <c r="B4" s="29"/>
      <c r="C4" s="29"/>
      <c r="D4" s="29"/>
      <c r="F4" s="37"/>
      <c r="G4" s="37" t="s">
        <v>2</v>
      </c>
      <c r="H4" s="45"/>
    </row>
    <row r="5" spans="1:8" s="3" customFormat="1" ht="19.5" customHeight="1">
      <c r="A5"/>
      <c r="B5" s="34">
        <f t="array" ref="B5:H5">DaysAndWeeks+DATE(CalendarYear2,1,1)-WEEKDAY(DATE(CalendarYear2,1,1),(WeekStart="Monday")+1)+8</f>
        <v>46390</v>
      </c>
      <c r="C5" s="34">
        <v>46391</v>
      </c>
      <c r="D5" s="34">
        <v>46392</v>
      </c>
      <c r="E5" s="34">
        <v>46393</v>
      </c>
      <c r="F5" s="34">
        <v>46394</v>
      </c>
      <c r="G5" s="34">
        <v>46395</v>
      </c>
      <c r="H5" s="34">
        <v>46396</v>
      </c>
    </row>
    <row r="6" spans="1:8" ht="114.75" customHeight="1">
      <c r="B6" s="34"/>
      <c r="C6" s="41" t="s">
        <v>39</v>
      </c>
      <c r="D6" s="41"/>
      <c r="E6" s="95" t="s">
        <v>3</v>
      </c>
      <c r="F6" s="34"/>
      <c r="G6" s="34"/>
      <c r="H6" s="34"/>
    </row>
    <row r="7" spans="1:8" s="3" customFormat="1" ht="19.5" customHeight="1">
      <c r="A7"/>
      <c r="B7" s="29">
        <f t="array" ref="B7:H7">DaysAndWeeks+DATE(CalendarYear2,1,1)-WEEKDAY(DATE(CalendarYear2,1,1),(WeekStart="Monday")+1)+15</f>
        <v>46397</v>
      </c>
      <c r="C7" s="29">
        <v>46398</v>
      </c>
      <c r="D7" s="29">
        <v>46399</v>
      </c>
      <c r="E7" s="29">
        <v>46400</v>
      </c>
      <c r="F7" s="29">
        <v>46401</v>
      </c>
      <c r="G7" s="29">
        <v>46402</v>
      </c>
      <c r="H7" s="29">
        <v>46403</v>
      </c>
    </row>
    <row r="8" spans="1:8" ht="104.25" customHeight="1">
      <c r="B8" s="29"/>
      <c r="C8" s="29"/>
      <c r="D8" s="29"/>
      <c r="E8" s="44"/>
      <c r="F8" s="44"/>
      <c r="G8" s="72" t="s">
        <v>40</v>
      </c>
      <c r="H8" s="29"/>
    </row>
    <row r="9" spans="1:8" s="3" customFormat="1" ht="19.5" customHeight="1">
      <c r="A9"/>
      <c r="B9" s="31">
        <f t="array" ref="B9:H9">DaysAndWeeks+DATE(CalendarYear2,1,1)-WEEKDAY(DATE(CalendarYear2,1,1),(WeekStart="Monday")+1)+22</f>
        <v>46404</v>
      </c>
      <c r="C9" s="31">
        <v>46405</v>
      </c>
      <c r="D9" s="31">
        <v>46406</v>
      </c>
      <c r="E9" s="31">
        <v>46407</v>
      </c>
      <c r="F9" s="31">
        <v>46408</v>
      </c>
      <c r="G9" s="31">
        <v>46409</v>
      </c>
      <c r="H9" s="31">
        <v>46410</v>
      </c>
    </row>
    <row r="10" spans="1:8" ht="57.95" customHeight="1">
      <c r="B10" s="31"/>
      <c r="C10" s="38" t="s">
        <v>2</v>
      </c>
      <c r="D10" s="113" t="s">
        <v>4</v>
      </c>
      <c r="E10" s="31"/>
      <c r="F10" s="31"/>
      <c r="G10" s="31"/>
      <c r="H10" s="31"/>
    </row>
    <row r="11" spans="1:8" s="3" customFormat="1" ht="19.5" customHeight="1">
      <c r="A11"/>
      <c r="B11" s="29">
        <f t="array" ref="B11:H11">DaysAndWeeks+DATE(CalendarYear2,1,1)-WEEKDAY(DATE(CalendarYear2,1,1),(WeekStart="Monday")+1)+29</f>
        <v>46411</v>
      </c>
      <c r="C11" s="29">
        <v>46412</v>
      </c>
      <c r="D11" s="29">
        <v>46413</v>
      </c>
      <c r="E11" s="29">
        <v>46414</v>
      </c>
      <c r="F11" s="29">
        <v>46415</v>
      </c>
      <c r="G11" s="29">
        <v>46416</v>
      </c>
      <c r="H11" s="29">
        <v>46417</v>
      </c>
    </row>
    <row r="12" spans="1:8" ht="247.5" customHeight="1">
      <c r="B12" s="29"/>
      <c r="C12" s="29"/>
      <c r="D12" s="29"/>
      <c r="E12" s="119"/>
      <c r="F12" s="47" t="s">
        <v>41</v>
      </c>
      <c r="G12" s="54" t="s">
        <v>42</v>
      </c>
      <c r="H12" s="29"/>
    </row>
    <row r="13" spans="1:8" s="3" customFormat="1" ht="19.5" customHeight="1">
      <c r="A13"/>
      <c r="B13" s="8">
        <f t="array" ref="B13:C13">DaysAndWeeks+DATE(CalendarYear2,1,1)-WEEKDAY(DATE(CalendarYear2,1,1),(WeekStart="Monday")+1)+36</f>
        <v>46418</v>
      </c>
      <c r="C13" s="8">
        <v>46419</v>
      </c>
      <c r="D13" s="7" t="s">
        <v>11</v>
      </c>
      <c r="E13" s="62"/>
      <c r="F13" s="62"/>
      <c r="G13" s="62"/>
      <c r="H13" s="63"/>
    </row>
    <row r="14" spans="1:8" ht="57.95" customHeight="1">
      <c r="B14" s="8"/>
      <c r="C14" s="8"/>
      <c r="D14" s="120" t="s">
        <v>12</v>
      </c>
      <c r="E14" s="121"/>
      <c r="F14" s="121"/>
      <c r="G14" s="121"/>
      <c r="H14" s="122"/>
    </row>
  </sheetData>
  <mergeCells count="1">
    <mergeCell ref="D14:H14"/>
  </mergeCells>
  <phoneticPr fontId="1" type="noConversion"/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25">
      <formula>DAY(B3)&gt;8</formula>
    </cfRule>
  </conditionalFormatting>
  <conditionalFormatting sqref="B11:H11">
    <cfRule type="expression" dxfId="18" priority="26">
      <formula>AND(DAY(B11)&gt;=1,DAY(B11)&lt;=15)</formula>
    </cfRule>
  </conditionalFormatting>
  <dataValidations count="9"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3" xr:uid="{6A675B72-5612-4C1E-9A2D-0AE06E159434}"/>
    <dataValidation allowBlank="1" showInputMessage="1" showErrorMessage="1" prompt="The year in this cell is automatically updated. Select another year in cell K3 to change the year" sqref="C1" xr:uid="{68DB1B5F-672F-42EA-B173-279D18DF96BF}"/>
    <dataValidation allowBlank="1" showInputMessage="1" showErrorMessage="1" prompt="Enter Notes in the cell at right" sqref="D13:D14" xr:uid="{7EEFED5C-4920-42CD-AF76-36ADDBEE844B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L16"/>
  <sheetViews>
    <sheetView showGridLines="0" zoomScaleNormal="100" workbookViewId="0">
      <selection activeCell="H4" sqref="H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1:12" s="1" customFormat="1" ht="59.25" customHeight="1">
      <c r="A1"/>
      <c r="B1" s="13" t="str">
        <f>"February "&amp;CalendarYear2</f>
        <v>February 2027</v>
      </c>
      <c r="C1" s="14"/>
      <c r="D1" s="14"/>
      <c r="E1" s="15"/>
      <c r="F1" s="15"/>
      <c r="G1" s="15"/>
      <c r="H1" s="16"/>
    </row>
    <row r="2" spans="1:12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12" s="3" customFormat="1" ht="19.5" customHeight="1">
      <c r="A3"/>
      <c r="B3" s="29">
        <f t="array" ref="B3:H3">DaysAndWeeks+DATE(CalendarYear2,2,1)-WEEKDAY(DATE(CalendarYear2,2,1),(WeekStart="Monday")+1)+1</f>
        <v>46418</v>
      </c>
      <c r="C3" s="29">
        <v>46419</v>
      </c>
      <c r="D3" s="29">
        <v>46420</v>
      </c>
      <c r="E3" s="29">
        <v>46421</v>
      </c>
      <c r="F3" s="29">
        <v>46422</v>
      </c>
      <c r="G3" s="29">
        <v>46423</v>
      </c>
      <c r="H3" s="29">
        <v>46424</v>
      </c>
    </row>
    <row r="4" spans="1:12" ht="135.75" customHeight="1">
      <c r="B4" s="29"/>
      <c r="C4" s="45" t="s">
        <v>43</v>
      </c>
      <c r="D4" s="29"/>
      <c r="E4" s="99" t="s">
        <v>3</v>
      </c>
      <c r="F4" s="29"/>
      <c r="G4" s="29"/>
      <c r="H4" s="29"/>
      <c r="L4" s="85"/>
    </row>
    <row r="5" spans="1:12" ht="23.25" customHeight="1">
      <c r="B5" s="29"/>
      <c r="C5" s="45"/>
      <c r="D5" s="29"/>
      <c r="E5" s="86"/>
      <c r="F5" s="29"/>
      <c r="G5" s="29"/>
      <c r="H5" s="29"/>
      <c r="L5" s="85"/>
    </row>
    <row r="6" spans="1:12" s="3" customFormat="1" ht="19.5" customHeight="1">
      <c r="A6"/>
      <c r="B6" s="31">
        <f t="array" ref="B6:H6">DaysAndWeeks+DATE(CalendarYear2,2,1)-WEEKDAY(DATE(CalendarYear2,2,1),(WeekStart="Monday")+1)+8</f>
        <v>46425</v>
      </c>
      <c r="C6" s="31">
        <v>46426</v>
      </c>
      <c r="D6" s="31">
        <v>46427</v>
      </c>
      <c r="E6" s="31">
        <v>46428</v>
      </c>
      <c r="F6" s="31">
        <v>46429</v>
      </c>
      <c r="G6" s="31">
        <v>46430</v>
      </c>
      <c r="H6" s="31">
        <v>46431</v>
      </c>
    </row>
    <row r="7" spans="1:12" ht="111" customHeight="1">
      <c r="B7" s="31"/>
      <c r="C7" s="48"/>
      <c r="D7" s="41"/>
      <c r="E7" s="31"/>
      <c r="F7" s="31"/>
      <c r="G7" s="49" t="s">
        <v>44</v>
      </c>
      <c r="H7" s="31"/>
    </row>
    <row r="8" spans="1:12" ht="55.5" customHeight="1">
      <c r="B8" s="31"/>
      <c r="C8" s="48"/>
      <c r="D8" s="88"/>
      <c r="E8" s="31"/>
      <c r="F8" s="31"/>
      <c r="G8" s="49"/>
      <c r="H8" s="31"/>
    </row>
    <row r="9" spans="1:12" s="3" customFormat="1" ht="19.5" customHeight="1">
      <c r="A9"/>
      <c r="B9" s="29">
        <f t="array" ref="B9:H9">DaysAndWeeks+DATE(CalendarYear2,2,1)-WEEKDAY(DATE(CalendarYear2,2,1),(WeekStart="Monday")+1)+15</f>
        <v>46432</v>
      </c>
      <c r="C9" s="29">
        <v>46433</v>
      </c>
      <c r="D9" s="29">
        <v>46434</v>
      </c>
      <c r="E9" s="29">
        <v>46435</v>
      </c>
      <c r="F9" s="29">
        <v>46436</v>
      </c>
      <c r="G9" s="29">
        <v>46437</v>
      </c>
      <c r="H9" s="29">
        <v>46438</v>
      </c>
    </row>
    <row r="10" spans="1:12" ht="57.95" customHeight="1">
      <c r="B10" s="29"/>
      <c r="C10" s="72" t="s">
        <v>4</v>
      </c>
      <c r="D10" s="29"/>
      <c r="E10" s="29"/>
      <c r="F10" s="29"/>
      <c r="H10" s="33"/>
    </row>
    <row r="11" spans="1:12" s="3" customFormat="1" ht="19.5" customHeight="1">
      <c r="A11"/>
      <c r="B11" s="31">
        <f t="array" ref="B11:H11">DaysAndWeeks+DATE(CalendarYear2,2,1)-WEEKDAY(DATE(CalendarYear2,2,1),(WeekStart="Monday")+1)+22</f>
        <v>46439</v>
      </c>
      <c r="C11" s="31">
        <v>46440</v>
      </c>
      <c r="D11" s="31">
        <v>46441</v>
      </c>
      <c r="E11" s="31">
        <v>46442</v>
      </c>
      <c r="F11" s="31">
        <v>46443</v>
      </c>
      <c r="G11" s="31">
        <v>46444</v>
      </c>
      <c r="H11" s="31">
        <v>46445</v>
      </c>
    </row>
    <row r="12" spans="1:12" ht="174.75">
      <c r="B12" s="31"/>
      <c r="C12" s="115"/>
      <c r="D12" s="41"/>
      <c r="E12" s="42"/>
      <c r="F12" s="78" t="s">
        <v>45</v>
      </c>
      <c r="G12" s="67" t="s">
        <v>46</v>
      </c>
      <c r="H12" s="31"/>
    </row>
    <row r="13" spans="1:12" s="3" customFormat="1" ht="19.5" customHeight="1">
      <c r="A13"/>
      <c r="B13" s="29">
        <f t="array" ref="B13:H13">DaysAndWeeks+DATE(CalendarYear2,2,1)-WEEKDAY(DATE(CalendarYear2,2,1),(WeekStart="Monday")+1)+29</f>
        <v>46446</v>
      </c>
      <c r="C13" s="29">
        <v>46447</v>
      </c>
      <c r="D13" s="29">
        <v>46448</v>
      </c>
      <c r="E13" s="29">
        <v>46449</v>
      </c>
      <c r="F13" s="29">
        <v>46450</v>
      </c>
      <c r="G13" s="29">
        <v>46451</v>
      </c>
      <c r="H13" s="29">
        <v>46452</v>
      </c>
    </row>
    <row r="14" spans="1:12" ht="123" customHeight="1">
      <c r="B14" s="29"/>
      <c r="C14" s="29"/>
      <c r="D14" s="29"/>
      <c r="H14" s="29"/>
    </row>
    <row r="15" spans="1:12" s="3" customFormat="1" ht="19.5" customHeight="1">
      <c r="A15"/>
      <c r="B15" s="8">
        <f t="array" ref="B15:C15">DaysAndWeeks+DATE(CalendarYear2,2,1)-WEEKDAY(DATE(CalendarYear2,2,1),(WeekStart="Monday")+1)+36</f>
        <v>46453</v>
      </c>
      <c r="C15" s="8">
        <v>46454</v>
      </c>
      <c r="D15" s="7" t="s">
        <v>11</v>
      </c>
      <c r="E15" s="62"/>
      <c r="F15" s="62"/>
      <c r="G15" s="62"/>
      <c r="H15" s="63"/>
    </row>
    <row r="16" spans="1:12" ht="57.95" customHeight="1">
      <c r="B16" s="8"/>
      <c r="C16" s="8"/>
      <c r="D16" s="120" t="s">
        <v>12</v>
      </c>
      <c r="E16" s="121"/>
      <c r="F16" s="121"/>
      <c r="G16" s="121"/>
      <c r="H16" s="122"/>
    </row>
  </sheetData>
  <mergeCells count="1">
    <mergeCell ref="D16:H16"/>
  </mergeCells>
  <conditionalFormatting sqref="B15:D15">
    <cfRule type="expression" dxfId="17" priority="1">
      <formula>AND(DAY(B15)&gt;=1,DAY(B15)&lt;=15)</formula>
    </cfRule>
  </conditionalFormatting>
  <conditionalFormatting sqref="B3:G3">
    <cfRule type="expression" dxfId="16" priority="4">
      <formula>DAY(B3)&gt;8</formula>
    </cfRule>
  </conditionalFormatting>
  <conditionalFormatting sqref="B13:H13">
    <cfRule type="expression" dxfId="15" priority="5">
      <formula>AND(DAY(B13)&gt;=1,DAY(B13)&lt;=15)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is cell" sqref="E15:H15" xr:uid="{F6183110-C254-4FA4-B690-CE3D9D906187}"/>
    <dataValidation allowBlank="1" showInputMessage="1" showErrorMessage="1" prompt="This row &amp; rows 6, 8, 10, 12, &amp; 14 are cells for entering daily notes related to the calendar day in the cell above" sqref="B4:B5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  <dataValidation allowBlank="1" showInputMessage="1" showErrorMessage="1" prompt="Enter Notes in the cell at right" sqref="D15:D16" xr:uid="{622B4B25-9753-4753-99E5-131E939EACD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zoomScale="60" zoomScaleNormal="60" workbookViewId="0">
      <selection activeCell="E12" sqref="E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3" t="str">
        <f>"March "&amp;CalendarYear2</f>
        <v>March 2027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DaysAndWeeks+DATE(CalendarYear2,3,1)-WEEKDAY(DATE(CalendarYear2,3,1),(WeekStart="Monday")+1)+1</f>
        <v>46446</v>
      </c>
      <c r="C3" s="29">
        <v>46447</v>
      </c>
      <c r="D3" s="29">
        <v>46448</v>
      </c>
      <c r="E3" s="29">
        <v>46449</v>
      </c>
      <c r="F3" s="29">
        <v>46450</v>
      </c>
      <c r="G3" s="29">
        <v>46451</v>
      </c>
      <c r="H3" s="29">
        <v>46452</v>
      </c>
    </row>
    <row r="4" spans="2:8" ht="141.75">
      <c r="B4" s="33"/>
      <c r="C4" s="45" t="s">
        <v>47</v>
      </c>
      <c r="D4" s="33"/>
      <c r="E4" s="96" t="s">
        <v>3</v>
      </c>
      <c r="F4" s="33"/>
      <c r="G4" s="33"/>
      <c r="H4" s="29"/>
    </row>
    <row r="5" spans="2:8" ht="19.5" customHeight="1">
      <c r="B5" s="31">
        <f t="array" ref="B5:H5">DaysAndWeeks+DATE(CalendarYear2,3,1)-WEEKDAY(DATE(CalendarYear2,3,1),(WeekStart="Monday")+1)+8</f>
        <v>46453</v>
      </c>
      <c r="C5" s="31">
        <v>46454</v>
      </c>
      <c r="D5" s="31">
        <v>46455</v>
      </c>
      <c r="E5" s="31">
        <v>46456</v>
      </c>
      <c r="F5" s="31">
        <v>46457</v>
      </c>
      <c r="G5" s="31">
        <v>46458</v>
      </c>
      <c r="H5" s="31">
        <v>46459</v>
      </c>
    </row>
    <row r="6" spans="2:8" ht="103.5" customHeight="1">
      <c r="B6" s="31"/>
      <c r="C6" s="48"/>
      <c r="D6" s="41"/>
      <c r="E6" s="31"/>
      <c r="F6" s="31"/>
      <c r="G6" s="49" t="s">
        <v>48</v>
      </c>
      <c r="H6" s="31"/>
    </row>
    <row r="7" spans="2:8" ht="19.5" customHeight="1">
      <c r="B7" s="29">
        <f t="array" ref="B7:H7">DaysAndWeeks+DATE(CalendarYear2,3,1)-WEEKDAY(DATE(CalendarYear2,3,1),(WeekStart="Monday")+1)+15</f>
        <v>46460</v>
      </c>
      <c r="C7" s="29">
        <v>46461</v>
      </c>
      <c r="D7" s="29">
        <v>46462</v>
      </c>
      <c r="E7" s="29">
        <v>46463</v>
      </c>
      <c r="F7" s="29">
        <v>46464</v>
      </c>
      <c r="G7" s="29">
        <v>46465</v>
      </c>
      <c r="H7" s="29">
        <v>46466</v>
      </c>
    </row>
    <row r="8" spans="2:8" ht="57.95" customHeight="1">
      <c r="B8" s="29"/>
      <c r="C8" s="72" t="s">
        <v>4</v>
      </c>
      <c r="D8" s="29"/>
      <c r="E8" s="29"/>
      <c r="F8" s="29"/>
      <c r="H8" s="29"/>
    </row>
    <row r="9" spans="2:8" ht="19.5" customHeight="1">
      <c r="B9" s="31">
        <f t="array" ref="B9:H9">DaysAndWeeks+DATE(CalendarYear2,3,1)-WEEKDAY(DATE(CalendarYear2,3,1),(WeekStart="Monday")+1)+22</f>
        <v>46467</v>
      </c>
      <c r="C9" s="31">
        <v>46468</v>
      </c>
      <c r="D9" s="31">
        <v>46469</v>
      </c>
      <c r="E9" s="31">
        <v>46470</v>
      </c>
      <c r="F9" s="31">
        <v>46471</v>
      </c>
      <c r="G9" s="31">
        <v>46472</v>
      </c>
      <c r="H9" s="31">
        <v>46473</v>
      </c>
    </row>
    <row r="10" spans="2:8" ht="101.25" customHeight="1">
      <c r="B10" s="31"/>
      <c r="C10" s="49"/>
      <c r="D10" s="41"/>
      <c r="E10" s="31"/>
      <c r="F10" s="82"/>
      <c r="G10" s="38" t="s">
        <v>2</v>
      </c>
      <c r="H10" s="31"/>
    </row>
    <row r="11" spans="2:8" ht="19.5" customHeight="1">
      <c r="B11" s="29">
        <f t="array" ref="B11:H11">DaysAndWeeks+DATE(CalendarYear2,3,1)-WEEKDAY(DATE(CalendarYear2,3,1),(WeekStart="Monday")+1)+29</f>
        <v>46474</v>
      </c>
      <c r="C11" s="29">
        <v>46475</v>
      </c>
      <c r="D11" s="29">
        <v>46476</v>
      </c>
      <c r="E11" s="29">
        <v>46477</v>
      </c>
      <c r="F11" s="29">
        <v>46478</v>
      </c>
      <c r="G11" s="29">
        <v>46479</v>
      </c>
      <c r="H11" s="29">
        <v>46480</v>
      </c>
    </row>
    <row r="12" spans="2:8" ht="238.5" customHeight="1">
      <c r="B12" s="29"/>
      <c r="D12" s="75" t="s">
        <v>49</v>
      </c>
      <c r="E12" s="68" t="s">
        <v>50</v>
      </c>
      <c r="G12" s="46"/>
      <c r="H12" s="29"/>
    </row>
    <row r="13" spans="2:8" ht="19.5" customHeight="1">
      <c r="B13" s="35">
        <f t="array" ref="B13:C13">DaysAndWeeks+DATE(CalendarYear2,3,1)-WEEKDAY(DATE(CalendarYear2,3,1),(WeekStart="Monday")+1)+36</f>
        <v>46481</v>
      </c>
      <c r="C13" s="35">
        <v>46482</v>
      </c>
      <c r="D13" s="7" t="s">
        <v>11</v>
      </c>
      <c r="E13" s="62"/>
      <c r="F13" s="62"/>
      <c r="G13" s="62"/>
      <c r="H13" s="63"/>
    </row>
    <row r="14" spans="2:8" ht="136.5" customHeight="1">
      <c r="B14" s="35"/>
      <c r="D14" s="120" t="s">
        <v>12</v>
      </c>
      <c r="E14" s="121"/>
      <c r="F14" s="121"/>
      <c r="G14" s="121"/>
      <c r="H14" s="122"/>
    </row>
  </sheetData>
  <mergeCells count="1">
    <mergeCell ref="D14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2">
      <formula>DAY(B3)&gt;8</formula>
    </cfRule>
  </conditionalFormatting>
  <conditionalFormatting sqref="B11:H11">
    <cfRule type="expression" dxfId="12" priority="11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3" xr:uid="{E67B923D-BBCA-4DA0-A000-1080B2D6E8AA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  <dataValidation allowBlank="1" showInputMessage="1" showErrorMessage="1" prompt="Enter Notes in the cell at right" sqref="D13:D14" xr:uid="{0F9B0908-15E7-42F3-A7F2-5FF19E945E2B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553DD6B7DBA43B25B41FC7D9EFC17" ma:contentTypeVersion="19" ma:contentTypeDescription="Create a new document." ma:contentTypeScope="" ma:versionID="dee7b3ee227de8bd67c1a55925216cbd">
  <xsd:schema xmlns:xsd="http://www.w3.org/2001/XMLSchema" xmlns:xs="http://www.w3.org/2001/XMLSchema" xmlns:p="http://schemas.microsoft.com/office/2006/metadata/properties" xmlns:ns2="3123569f-bf77-4831-ad13-9ec49bb44483" xmlns:ns3="3684ed82-2840-4b1a-9227-992a270a08a4" targetNamespace="http://schemas.microsoft.com/office/2006/metadata/properties" ma:root="true" ma:fieldsID="25593c0e1809fc45b063222f4b32bb46" ns2:_="" ns3:_="">
    <xsd:import namespace="3123569f-bf77-4831-ad13-9ec49bb44483"/>
    <xsd:import namespace="3684ed82-2840-4b1a-9227-992a270a08a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Notes" minOccurs="0"/>
                <xsd:element ref="ns3:MediaLengthInSecond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23569f-bf77-4831-ad13-9ec49bb4448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da77be2-dc9f-42fe-9171-eca68ea2d994}" ma:internalName="TaxCatchAll" ma:showField="CatchAllData" ma:web="3123569f-bf77-4831-ad13-9ec49bb444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84ed82-2840-4b1a-9227-992a270a08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73cfa9a-e889-43e5-9e7e-099e1654cb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Notes" ma:index="2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123569f-bf77-4831-ad13-9ec49bb44483" xsi:nil="true"/>
    <lcf76f155ced4ddcb4097134ff3c332f xmlns="3684ed82-2840-4b1a-9227-992a270a08a4">
      <Terms xmlns="http://schemas.microsoft.com/office/infopath/2007/PartnerControls"/>
    </lcf76f155ced4ddcb4097134ff3c332f>
    <Notes xmlns="3684ed82-2840-4b1a-9227-992a270a08a4" xsi:nil="true"/>
  </documentManagement>
</p:properties>
</file>

<file path=customXml/itemProps1.xml><?xml version="1.0" encoding="utf-8"?>
<ds:datastoreItem xmlns:ds="http://schemas.openxmlformats.org/officeDocument/2006/customXml" ds:itemID="{7A3AF6B5-3A62-476A-A075-2058F834D300}"/>
</file>

<file path=customXml/itemProps2.xml><?xml version="1.0" encoding="utf-8"?>
<ds:datastoreItem xmlns:ds="http://schemas.openxmlformats.org/officeDocument/2006/customXml" ds:itemID="{D3799C8C-4DCD-4AE7-ADD8-C74119FF3E6B}"/>
</file>

<file path=customXml/itemProps3.xml><?xml version="1.0" encoding="utf-8"?>
<ds:datastoreItem xmlns:ds="http://schemas.openxmlformats.org/officeDocument/2006/customXml" ds:itemID="{5845F649-A5E1-49E2-B3BF-F9BCCA7272E3}"/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2022-12-28T03:23:33Z</dcterms:created>
  <dcterms:modified xsi:type="dcterms:W3CDTF">2026-06-15T18:58:44Z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0x010100031553DD6B7DBA43B25B41FC7D9EFC17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8cf4a652-f7e0-491e-8e13-44afaf9aeba3_Enabled">
    <vt:lpwstr>true</vt:lpwstr>
  </property>
  <property fmtid="{D5CDD505-2E9C-101B-9397-08002B2CF9AE}" pid="6" name="MSIP_Label_8cf4a652-f7e0-491e-8e13-44afaf9aeba3_SetDate">
    <vt:lpwstr>2024-10-09T21:36:22Z</vt:lpwstr>
  </property>
  <property fmtid="{D5CDD505-2E9C-101B-9397-08002B2CF9AE}" pid="7" name="MSIP_Label_8cf4a652-f7e0-491e-8e13-44afaf9aeba3_Method">
    <vt:lpwstr>Standard</vt:lpwstr>
  </property>
  <property fmtid="{D5CDD505-2E9C-101B-9397-08002B2CF9AE}" pid="8" name="MSIP_Label_8cf4a652-f7e0-491e-8e13-44afaf9aeba3_Name">
    <vt:lpwstr>Anyone</vt:lpwstr>
  </property>
  <property fmtid="{D5CDD505-2E9C-101B-9397-08002B2CF9AE}" pid="9" name="MSIP_Label_8cf4a652-f7e0-491e-8e13-44afaf9aeba3_SiteId">
    <vt:lpwstr>a1f43f48-54fe-433f-9378-968b45bc6665</vt:lpwstr>
  </property>
  <property fmtid="{D5CDD505-2E9C-101B-9397-08002B2CF9AE}" pid="10" name="MSIP_Label_8cf4a652-f7e0-491e-8e13-44afaf9aeba3_ActionId">
    <vt:lpwstr>f7239570-f9db-4e48-b0b0-fe2ff7e139be</vt:lpwstr>
  </property>
  <property fmtid="{D5CDD505-2E9C-101B-9397-08002B2CF9AE}" pid="11" name="MSIP_Label_8cf4a652-f7e0-491e-8e13-44afaf9aeba3_ContentBits">
    <vt:lpwstr>0</vt:lpwstr>
  </property>
  <property fmtid="{D5CDD505-2E9C-101B-9397-08002B2CF9AE}" pid="12" name="MediaServiceImageTags">
    <vt:lpwstr/>
  </property>
</Properties>
</file>