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1"/>
  <workbookPr filterPrivacy="1" codeName="ThisWorkbook" autoCompressPictures="0"/>
  <xr:revisionPtr revIDLastSave="0" documentId="8_{24108639-2D59-4711-BCC9-EF4F94024534}" xr6:coauthVersionLast="47" xr6:coauthVersionMax="47" xr10:uidLastSave="{00000000-0000-0000-0000-000000000000}"/>
  <bookViews>
    <workbookView xWindow="57480" yWindow="-120" windowWidth="29040" windowHeight="15720" tabRatio="788" firstSheet="6" activeTab="6" xr2:uid="{00000000-000D-0000-FFFF-FFFF00000000}"/>
  </bookViews>
  <sheets>
    <sheet name="July" sheetId="20" r:id="rId1"/>
    <sheet name="August" sheetId="21" r:id="rId2"/>
    <sheet name="September" sheetId="22" r:id="rId3"/>
    <sheet name="October" sheetId="23" r:id="rId4"/>
    <sheet name="November" sheetId="24" r:id="rId5"/>
    <sheet name="December" sheetId="25" r:id="rId6"/>
    <sheet name="January" sheetId="14" r:id="rId7"/>
    <sheet name="February" sheetId="15" r:id="rId8"/>
    <sheet name="March" sheetId="16" r:id="rId9"/>
    <sheet name="April" sheetId="17" r:id="rId10"/>
    <sheet name="May" sheetId="18" r:id="rId11"/>
    <sheet name="June" sheetId="19" r:id="rId12"/>
    <sheet name="July 2026" sheetId="27" r:id="rId13"/>
    <sheet name="Sheet1" sheetId="26" r:id="rId14"/>
  </sheets>
  <definedNames>
    <definedName name="CalendarYear">Sheet1!$B$3</definedName>
    <definedName name="CalendarYear2">Sheet1!$D$3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 localSheetId="12">'July 2026'!$B$2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 localSheetId="12">'July 2026'!$B$2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6">January!$A$1:$H$14</definedName>
    <definedName name="WeekStart">Sheet1!$B$4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4" i="27" a="1"/>
  <c r="B14" i="27" s="1"/>
  <c r="B12" i="27" a="1"/>
  <c r="H12" i="27" s="1"/>
  <c r="B10" i="27" a="1"/>
  <c r="H10" i="27" s="1"/>
  <c r="B8" i="27" a="1"/>
  <c r="H8" i="27" s="1"/>
  <c r="B6" i="27" a="1"/>
  <c r="H6" i="27" s="1"/>
  <c r="B3" i="27" a="1"/>
  <c r="H3" i="27" s="1"/>
  <c r="B1" i="27"/>
  <c r="B2" i="27"/>
  <c r="B14" i="19" a="1"/>
  <c r="B14" i="19" s="1"/>
  <c r="B12" i="19" a="1"/>
  <c r="H12" i="19" s="1"/>
  <c r="B10" i="19" a="1"/>
  <c r="H10" i="19" s="1"/>
  <c r="B8" i="19" a="1"/>
  <c r="H8" i="19" s="1"/>
  <c r="B6" i="19" a="1"/>
  <c r="H6" i="19" s="1"/>
  <c r="B3" i="19" a="1"/>
  <c r="H3" i="19" s="1"/>
  <c r="B13" i="18" a="1"/>
  <c r="C13" i="18" s="1"/>
  <c r="B11" i="18" a="1"/>
  <c r="H11" i="18" s="1"/>
  <c r="B9" i="18" a="1"/>
  <c r="H9" i="18" s="1"/>
  <c r="B7" i="18" a="1"/>
  <c r="H7" i="18" s="1"/>
  <c r="B5" i="18" a="1"/>
  <c r="H5" i="18" s="1"/>
  <c r="B3" i="18" a="1"/>
  <c r="H3" i="18" s="1"/>
  <c r="B13" i="17" a="1"/>
  <c r="B13" i="17" s="1"/>
  <c r="B11" i="17" a="1"/>
  <c r="B11" i="17" s="1"/>
  <c r="B9" i="17" a="1"/>
  <c r="B9" i="17" s="1"/>
  <c r="B7" i="17" a="1"/>
  <c r="B7" i="17" s="1"/>
  <c r="B5" i="17" a="1"/>
  <c r="B5" i="17" s="1"/>
  <c r="B3" i="17" a="1"/>
  <c r="B3" i="17" s="1"/>
  <c r="B13" i="16" a="1"/>
  <c r="B13" i="16" s="1"/>
  <c r="B11" i="16" a="1"/>
  <c r="B11" i="16" s="1"/>
  <c r="B9" i="16" a="1"/>
  <c r="B9" i="16" s="1"/>
  <c r="B7" i="16" a="1"/>
  <c r="B7" i="16" s="1"/>
  <c r="B5" i="16" a="1"/>
  <c r="B5" i="16" s="1"/>
  <c r="B3" i="16" a="1"/>
  <c r="B3" i="16" s="1"/>
  <c r="B15" i="15" a="1"/>
  <c r="B15" i="15" s="1"/>
  <c r="B13" i="15" a="1"/>
  <c r="B13" i="15" s="1"/>
  <c r="B11" i="15" a="1"/>
  <c r="B11" i="15" s="1"/>
  <c r="B9" i="15" a="1"/>
  <c r="B9" i="15" s="1"/>
  <c r="B6" i="15" a="1"/>
  <c r="B6" i="15" s="1"/>
  <c r="B3" i="15" a="1"/>
  <c r="B3" i="15" s="1"/>
  <c r="B13" i="14" a="1"/>
  <c r="B13" i="14" s="1"/>
  <c r="B11" i="14" a="1"/>
  <c r="E11" i="14" s="1"/>
  <c r="B9" i="14" a="1"/>
  <c r="B9" i="14" s="1"/>
  <c r="B7" i="14" a="1"/>
  <c r="B7" i="14" s="1"/>
  <c r="B5" i="14" a="1"/>
  <c r="B5" i="14" s="1"/>
  <c r="B3" i="14" a="1"/>
  <c r="B3" i="14" s="1"/>
  <c r="B1" i="19"/>
  <c r="B1" i="18"/>
  <c r="B1" i="17"/>
  <c r="B1" i="16"/>
  <c r="B1" i="15"/>
  <c r="B1" i="20"/>
  <c r="B2" i="25"/>
  <c r="B2" i="24"/>
  <c r="B2" i="23"/>
  <c r="B2" i="22"/>
  <c r="B2" i="21"/>
  <c r="B2" i="20"/>
  <c r="B2" i="19"/>
  <c r="B2" i="18"/>
  <c r="B2" i="17"/>
  <c r="B2" i="16"/>
  <c r="B12" i="27" l="1"/>
  <c r="C6" i="27"/>
  <c r="C10" i="27"/>
  <c r="D12" i="27"/>
  <c r="E3" i="27"/>
  <c r="E6" i="27"/>
  <c r="E8" i="27"/>
  <c r="E10" i="27"/>
  <c r="E12" i="27"/>
  <c r="B6" i="27"/>
  <c r="B10" i="27"/>
  <c r="C3" i="27"/>
  <c r="C2" i="27" s="1"/>
  <c r="C14" i="27"/>
  <c r="D3" i="27"/>
  <c r="D6" i="27"/>
  <c r="F3" i="27"/>
  <c r="F2" i="27" s="1"/>
  <c r="F6" i="27"/>
  <c r="F8" i="27"/>
  <c r="F10" i="27"/>
  <c r="F12" i="27"/>
  <c r="B8" i="27"/>
  <c r="C12" i="27"/>
  <c r="D8" i="27"/>
  <c r="G3" i="27"/>
  <c r="G2" i="27" s="1"/>
  <c r="G6" i="27"/>
  <c r="G8" i="27"/>
  <c r="G10" i="27"/>
  <c r="G12" i="27"/>
  <c r="B3" i="27"/>
  <c r="C8" i="27"/>
  <c r="D10" i="27"/>
  <c r="H2" i="27"/>
  <c r="E2" i="27"/>
  <c r="D2" i="27"/>
  <c r="B6" i="19"/>
  <c r="B12" i="19"/>
  <c r="C3" i="19"/>
  <c r="C8" i="19"/>
  <c r="C10" i="19"/>
  <c r="C14" i="19"/>
  <c r="D3" i="19"/>
  <c r="D6" i="19"/>
  <c r="D8" i="19"/>
  <c r="D10" i="19"/>
  <c r="D12" i="19"/>
  <c r="E3" i="19"/>
  <c r="E6" i="19"/>
  <c r="E8" i="19"/>
  <c r="E10" i="19"/>
  <c r="E12" i="19"/>
  <c r="B10" i="19"/>
  <c r="F3" i="19"/>
  <c r="F6" i="19"/>
  <c r="F8" i="19"/>
  <c r="F10" i="19"/>
  <c r="F12" i="19"/>
  <c r="B3" i="19"/>
  <c r="B8" i="19"/>
  <c r="C6" i="19"/>
  <c r="C12" i="19"/>
  <c r="G3" i="19"/>
  <c r="G6" i="19"/>
  <c r="G8" i="19"/>
  <c r="G10" i="19"/>
  <c r="G12" i="19"/>
  <c r="B5" i="18"/>
  <c r="B7" i="18"/>
  <c r="C7" i="18"/>
  <c r="D9" i="18"/>
  <c r="E3" i="18"/>
  <c r="E5" i="18"/>
  <c r="E7" i="18"/>
  <c r="E9" i="18"/>
  <c r="E11" i="18"/>
  <c r="B11" i="18"/>
  <c r="D11" i="18"/>
  <c r="F3" i="18"/>
  <c r="F5" i="18"/>
  <c r="F7" i="18"/>
  <c r="F9" i="18"/>
  <c r="F11" i="18"/>
  <c r="B13" i="18"/>
  <c r="C5" i="18"/>
  <c r="C11" i="18"/>
  <c r="D7" i="18"/>
  <c r="G3" i="18"/>
  <c r="G5" i="18"/>
  <c r="G7" i="18"/>
  <c r="G9" i="18"/>
  <c r="G11" i="18"/>
  <c r="B3" i="18"/>
  <c r="B9" i="18"/>
  <c r="C3" i="18"/>
  <c r="C9" i="18"/>
  <c r="D3" i="18"/>
  <c r="D5" i="18"/>
  <c r="C9" i="17"/>
  <c r="D9" i="17"/>
  <c r="D11" i="17"/>
  <c r="E9" i="17"/>
  <c r="E11" i="17"/>
  <c r="C13" i="17"/>
  <c r="F11" i="17"/>
  <c r="G9" i="17"/>
  <c r="G11" i="17"/>
  <c r="C11" i="17"/>
  <c r="F9" i="17"/>
  <c r="H9" i="17"/>
  <c r="H11" i="17"/>
  <c r="H7" i="17"/>
  <c r="G7" i="17"/>
  <c r="E7" i="17"/>
  <c r="D7" i="17"/>
  <c r="F7" i="17"/>
  <c r="C7" i="17"/>
  <c r="G5" i="17"/>
  <c r="F5" i="17"/>
  <c r="E5" i="17"/>
  <c r="D5" i="17"/>
  <c r="H5" i="17"/>
  <c r="C5" i="17"/>
  <c r="G3" i="17"/>
  <c r="F3" i="17"/>
  <c r="E3" i="17"/>
  <c r="D3" i="17"/>
  <c r="C3" i="17"/>
  <c r="H3" i="17"/>
  <c r="C13" i="16"/>
  <c r="H11" i="16"/>
  <c r="G11" i="16"/>
  <c r="E11" i="16"/>
  <c r="D11" i="16"/>
  <c r="F11" i="16"/>
  <c r="C11" i="16"/>
  <c r="H9" i="16"/>
  <c r="F9" i="16"/>
  <c r="E9" i="16"/>
  <c r="D9" i="16"/>
  <c r="C9" i="16"/>
  <c r="G9" i="16"/>
  <c r="H7" i="16"/>
  <c r="G7" i="16"/>
  <c r="E7" i="16"/>
  <c r="F7" i="16"/>
  <c r="D7" i="16"/>
  <c r="C7" i="16"/>
  <c r="H5" i="16"/>
  <c r="G5" i="16"/>
  <c r="E5" i="16"/>
  <c r="F5" i="16"/>
  <c r="D5" i="16"/>
  <c r="C5" i="16"/>
  <c r="G3" i="16"/>
  <c r="F3" i="16"/>
  <c r="H3" i="16"/>
  <c r="E3" i="16"/>
  <c r="D3" i="16"/>
  <c r="C3" i="16"/>
  <c r="C15" i="15"/>
  <c r="H13" i="15"/>
  <c r="G13" i="15"/>
  <c r="F13" i="15"/>
  <c r="E13" i="15"/>
  <c r="D13" i="15"/>
  <c r="C13" i="15"/>
  <c r="F11" i="15"/>
  <c r="E11" i="15"/>
  <c r="D11" i="15"/>
  <c r="H11" i="15"/>
  <c r="C11" i="15"/>
  <c r="G11" i="15"/>
  <c r="H9" i="15"/>
  <c r="G9" i="15"/>
  <c r="F9" i="15"/>
  <c r="E9" i="15"/>
  <c r="D9" i="15"/>
  <c r="C9" i="15"/>
  <c r="F6" i="15"/>
  <c r="D6" i="15"/>
  <c r="H6" i="15"/>
  <c r="C6" i="15"/>
  <c r="G6" i="15"/>
  <c r="E6" i="15"/>
  <c r="F3" i="15"/>
  <c r="H3" i="15"/>
  <c r="E3" i="15"/>
  <c r="D3" i="15"/>
  <c r="C3" i="15"/>
  <c r="G3" i="15"/>
  <c r="C13" i="14"/>
  <c r="H11" i="14"/>
  <c r="G11" i="14"/>
  <c r="D11" i="14"/>
  <c r="C11" i="14"/>
  <c r="B11" i="14"/>
  <c r="F11" i="14"/>
  <c r="G9" i="14"/>
  <c r="F9" i="14"/>
  <c r="E9" i="14"/>
  <c r="D9" i="14"/>
  <c r="H9" i="14"/>
  <c r="C9" i="14"/>
  <c r="H7" i="14"/>
  <c r="G7" i="14"/>
  <c r="F7" i="14"/>
  <c r="E7" i="14"/>
  <c r="D7" i="14"/>
  <c r="C7" i="14"/>
  <c r="G5" i="14"/>
  <c r="F5" i="14"/>
  <c r="E5" i="14"/>
  <c r="H5" i="14"/>
  <c r="D5" i="14"/>
  <c r="C5" i="14"/>
  <c r="H3" i="14"/>
  <c r="G3" i="14"/>
  <c r="F3" i="14"/>
  <c r="E3" i="14"/>
  <c r="D3" i="14"/>
  <c r="C3" i="14"/>
  <c r="B2" i="15"/>
  <c r="B1" i="21" l="1"/>
  <c r="B1" i="23"/>
  <c r="B1" i="22"/>
  <c r="B1" i="25"/>
  <c r="B1" i="2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H2" i="19"/>
  <c r="G2" i="18"/>
  <c r="H2" i="17"/>
  <c r="H2" i="16"/>
  <c r="H2" i="15"/>
  <c r="F2" i="18" l="1"/>
  <c r="D2" i="18"/>
  <c r="H2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2" i="19"/>
  <c r="E2" i="19"/>
  <c r="G2" i="19"/>
  <c r="D2" i="19"/>
  <c r="F2" i="19"/>
  <c r="C2" i="18"/>
  <c r="E2" i="18"/>
  <c r="C2" i="17"/>
  <c r="E2" i="17"/>
  <c r="G2" i="17"/>
  <c r="D2" i="17"/>
  <c r="F2" i="17"/>
  <c r="C2" i="16"/>
  <c r="E2" i="16"/>
  <c r="G2" i="16"/>
  <c r="D2" i="16"/>
  <c r="F2" i="16"/>
  <c r="C2" i="15"/>
  <c r="E2" i="15"/>
  <c r="G2" i="15"/>
  <c r="D2" i="15"/>
  <c r="F2" i="15"/>
  <c r="B2" i="14"/>
  <c r="G2" i="14" l="1"/>
  <c r="E2" i="14"/>
  <c r="C2" i="14"/>
  <c r="H2" i="14"/>
  <c r="F2" i="14"/>
  <c r="D2" i="14"/>
</calcChain>
</file>

<file path=xl/sharedStrings.xml><?xml version="1.0" encoding="utf-8"?>
<sst xmlns="http://schemas.openxmlformats.org/spreadsheetml/2006/main" count="153" uniqueCount="84">
  <si>
    <r>
      <rPr>
        <b/>
        <sz val="11"/>
        <color rgb="FF00B050"/>
        <rFont val="Lucida Sans"/>
        <scheme val="minor"/>
      </rPr>
      <t xml:space="preserve">Close Subledgers*^ for June
Begin Flagging AP Accruals
</t>
    </r>
    <r>
      <rPr>
        <b/>
        <sz val="11"/>
        <color rgb="FFF47920"/>
        <rFont val="Lucida Sans"/>
        <scheme val="minor"/>
      </rPr>
      <t>Hold FY2026 Asset Activity until July 29th</t>
    </r>
  </si>
  <si>
    <t>State Holiday</t>
  </si>
  <si>
    <t>Resolve invoices on hold</t>
  </si>
  <si>
    <t>Deadline for SBITA and Lease Asset Useful Lives</t>
  </si>
  <si>
    <t>June 2025 Cash Balancing Deadline</t>
  </si>
  <si>
    <t>Final Day to enter FA Data for FY2025 - Clear all Transfer, Adjustment, and Retirement Exceptions</t>
  </si>
  <si>
    <t>Begin FA transactions for FY2026</t>
  </si>
  <si>
    <r>
      <rPr>
        <b/>
        <sz val="11"/>
        <color rgb="FF0070C0"/>
        <rFont val="Lucida Sans"/>
      </rPr>
      <t xml:space="preserve">Final Day for June IC Transactions Deadline 10:25am
IC Module Closed for June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</si>
  <si>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1"/>
        <color rgb="FF0070C0"/>
        <rFont val="Lucida Sans"/>
      </rPr>
      <t xml:space="preserve">June GL Journals due by 10:25
</t>
    </r>
    <r>
      <rPr>
        <b/>
        <sz val="11"/>
        <color rgb="FF00B050"/>
        <rFont val="Lucida Sans"/>
      </rPr>
      <t xml:space="preserve">PPRs July Deadline - 10:25am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August
Close GL for June
June 2025 Certification Deadline
</t>
    </r>
  </si>
  <si>
    <r>
      <rPr>
        <b/>
        <sz val="11"/>
        <color rgb="FF0070C0"/>
        <rFont val="Lucida Sans"/>
      </rPr>
      <t xml:space="preserve">Certification Notifications Sent out
</t>
    </r>
    <r>
      <rPr>
        <b/>
        <sz val="11"/>
        <color rgb="FF00B050"/>
        <rFont val="Lucida Sans"/>
      </rPr>
      <t>Accrual Entries should be recorded by 8/1</t>
    </r>
  </si>
  <si>
    <t>Notes</t>
  </si>
  <si>
    <r>
      <rPr>
        <b/>
        <sz val="11"/>
        <color rgb="FF00B050"/>
        <rFont val="Calibri"/>
      </rP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>Fixed Assets</t>
    </r>
  </si>
  <si>
    <t>Close Subledgers* for July
Accrual Entries should be recorded by 8/1</t>
  </si>
  <si>
    <t>Finally Close POs that won't be invoiced
Correct invoices incorrectly keyed to future year PO lines</t>
  </si>
  <si>
    <t>July 2025 Certification Deadline</t>
  </si>
  <si>
    <t>Certification Notifications Sent out</t>
  </si>
  <si>
    <r>
      <rPr>
        <b/>
        <sz val="11"/>
        <color rgb="FF0070C0"/>
        <rFont val="Lucida Sans"/>
      </rPr>
      <t xml:space="preserve">Final Day for July IC Transactions Deadline 10:25am
IC Module Closed for July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</si>
  <si>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1"/>
        <color rgb="FF0070C0"/>
        <rFont val="Lucida Sans"/>
        <scheme val="minor"/>
      </rPr>
      <t xml:space="preserve">July GL Journals due by 10:25
</t>
    </r>
    <r>
      <rPr>
        <b/>
        <sz val="11"/>
        <color rgb="FF00B050"/>
        <rFont val="Lucida Sans"/>
        <scheme val="minor"/>
      </rPr>
      <t xml:space="preserve">PPRs Aug Deadline - 10:25am
</t>
    </r>
    <r>
      <rPr>
        <b/>
        <sz val="11"/>
        <color rgb="FF0070C0"/>
        <rFont val="Lucida Sans"/>
        <scheme val="minor"/>
      </rPr>
      <t xml:space="preserve">
Open GL &amp; </t>
    </r>
    <r>
      <rPr>
        <b/>
        <sz val="11"/>
        <color rgb="FF00B050"/>
        <rFont val="Lucida Sans"/>
        <scheme val="minor"/>
      </rPr>
      <t>Subledgers*</t>
    </r>
    <r>
      <rPr>
        <b/>
        <sz val="11"/>
        <color rgb="FF0070C0"/>
        <rFont val="Lucida Sans"/>
        <scheme val="minor"/>
      </rPr>
      <t xml:space="preserve"> for September
Close GL for July</t>
    </r>
  </si>
  <si>
    <t>Close Subledgers* for August</t>
  </si>
  <si>
    <t>August 2025 Certification Deadline</t>
  </si>
  <si>
    <r>
      <rPr>
        <b/>
        <sz val="11"/>
        <color rgb="FF0070C0"/>
        <rFont val="Lucida Sans"/>
      </rPr>
      <t xml:space="preserve">Final Day for August IC Transactions Deadline 10:25am
IC Module Closed for August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</si>
  <si>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</rPr>
      <t xml:space="preserve">August GL Journals due by 10:25 
</t>
    </r>
    <r>
      <rPr>
        <b/>
        <sz val="11"/>
        <color rgb="FF00B050"/>
        <rFont val="Lucida Sans"/>
      </rPr>
      <t xml:space="preserve">PPRs Sept Deadline - 10:25am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October 
Close GL for August</t>
    </r>
  </si>
  <si>
    <t>Begin Escheats activities in accordance with DST guidelines</t>
  </si>
  <si>
    <t>Close Subledgers* for September</t>
  </si>
  <si>
    <t>September 2025 Certification Deadline</t>
  </si>
  <si>
    <r>
      <rPr>
        <b/>
        <sz val="11"/>
        <color rgb="FF0070C0"/>
        <rFont val="Lucida Sans"/>
      </rPr>
      <t xml:space="preserve">Final Day for September IC Transactions Deadline 10:25am
IC Module Closed for September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</si>
  <si>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</rPr>
      <t xml:space="preserve">Sep GL Journals due by 10:25
</t>
    </r>
    <r>
      <rPr>
        <b/>
        <sz val="11"/>
        <color rgb="FF00B050"/>
        <rFont val="Lucida Sans"/>
      </rPr>
      <t xml:space="preserve">
PPRs Oct deadline-10:25am 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November                     
Close GL for September</t>
    </r>
    <r>
      <rPr>
        <b/>
        <sz val="11"/>
        <color rgb="FF00B050"/>
        <rFont val="Lucida Sans"/>
      </rPr>
      <t xml:space="preserve"> </t>
    </r>
  </si>
  <si>
    <t>Close Subledgers* for October</t>
  </si>
  <si>
    <r>
      <rPr>
        <b/>
        <sz val="10"/>
        <color rgb="FF00B050"/>
        <rFont val="Lucida Sans"/>
        <scheme val="minor"/>
      </rPr>
      <t xml:space="preserve">Resolve invoices on hold                    
</t>
    </r>
    <r>
      <rPr>
        <b/>
        <sz val="10"/>
        <color rgb="FF0070C0"/>
        <rFont val="Lucida Sans"/>
        <scheme val="minor"/>
      </rPr>
      <t>October 2025 Certification Deadline</t>
    </r>
    <r>
      <rPr>
        <b/>
        <sz val="10"/>
        <color rgb="FF00B050"/>
        <rFont val="Lucida Sans"/>
        <scheme val="minor"/>
      </rPr>
      <t xml:space="preserve">       </t>
    </r>
  </si>
  <si>
    <r>
      <rPr>
        <b/>
        <sz val="11"/>
        <color rgb="FF0070C0"/>
        <rFont val="Lucida Sans"/>
      </rPr>
      <t xml:space="preserve">Final Day for October IC Transactions Deadline 10:25am
IC Module Closed for October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</si>
  <si>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1"/>
        <color rgb="FF0070C0"/>
        <rFont val="Lucida Sans"/>
      </rPr>
      <t xml:space="preserve">Oct GL Journals due by 10:25                         
</t>
    </r>
    <r>
      <rPr>
        <b/>
        <sz val="11"/>
        <color rgb="FF00B050"/>
        <rFont val="Lucida Sans"/>
      </rPr>
      <t xml:space="preserve">
PPRs Nov deadline-10:25am 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December                  
Close GL for October</t>
    </r>
  </si>
  <si>
    <t>Close Subledgers* for November</t>
  </si>
  <si>
    <t>November 2025 Certification Deadline</t>
  </si>
  <si>
    <r>
      <rPr>
        <b/>
        <sz val="11"/>
        <color rgb="FF0070C0"/>
        <rFont val="Lucida Sans"/>
      </rPr>
      <t xml:space="preserve">Final Day for November IC Transactions Deadline 10:25am
IC Module Closed for November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</si>
  <si>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0"/>
        <color rgb="FF0070C0"/>
        <rFont val="Lucida Sans"/>
      </rPr>
      <t xml:space="preserve">Nov GL Journals due by 10:25               
</t>
    </r>
    <r>
      <rPr>
        <b/>
        <sz val="10"/>
        <color rgb="FF00B050"/>
        <rFont val="Lucida Sans"/>
      </rPr>
      <t xml:space="preserve">
PPRs Dec deadline-10:25am
</t>
    </r>
    <r>
      <rPr>
        <b/>
        <sz val="10"/>
        <color rgb="FF7030A0"/>
        <rFont val="Lucida Sans"/>
      </rPr>
      <t>Deadline to pay 1099 Invoices for CY 2025</t>
    </r>
    <r>
      <rPr>
        <b/>
        <sz val="10"/>
        <color rgb="FF00B050"/>
        <rFont val="Lucida Sans"/>
      </rPr>
      <t xml:space="preserve">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December                  
Close GL for November</t>
    </r>
  </si>
  <si>
    <t>Close Subledgers* for December</t>
  </si>
  <si>
    <t>December 2025 Certification Deadline</t>
  </si>
  <si>
    <r>
      <rPr>
        <b/>
        <sz val="11"/>
        <color rgb="FF00B050"/>
        <rFont val="Lucida Sans"/>
        <scheme val="minor"/>
      </rPr>
      <t xml:space="preserve">Resolve invoices on hold
</t>
    </r>
    <r>
      <rPr>
        <b/>
        <sz val="11"/>
        <color rgb="FF0070C0"/>
        <rFont val="Lucida Sans"/>
        <scheme val="minor"/>
      </rPr>
      <t xml:space="preserve">Certification Notifications Sent out
</t>
    </r>
  </si>
  <si>
    <t xml:space="preserve">
Deadline for 1099 flagging in AP</t>
  </si>
  <si>
    <r>
      <rPr>
        <b/>
        <sz val="10"/>
        <color rgb="FF0070C0"/>
        <rFont val="Lucida Sans"/>
      </rPr>
      <t xml:space="preserve">Final Day for December IC Transactions Deadline 10:25am                 
IC Module Closed for December
</t>
    </r>
    <r>
      <rPr>
        <b/>
        <sz val="10"/>
        <color rgb="FF00B050"/>
        <rFont val="Lucida Sans"/>
      </rPr>
      <t xml:space="preserve">
</t>
    </r>
    <r>
      <rPr>
        <b/>
        <sz val="10"/>
        <color rgb="FF7030A0"/>
        <rFont val="Lucida Sans"/>
      </rPr>
      <t xml:space="preserve">2024 IRS 1099 File Generated and filed with IRS
</t>
    </r>
    <r>
      <rPr>
        <b/>
        <sz val="10"/>
        <color rgb="FF00B050"/>
        <rFont val="Lucida Sans"/>
      </rPr>
      <t xml:space="preserve">
Correct ADFDI Invoice Import Errors
</t>
    </r>
  </si>
  <si>
    <r>
      <rPr>
        <b/>
        <sz val="10"/>
        <color rgb="FF0070C0"/>
        <rFont val="Lucida Sans"/>
      </rPr>
      <t xml:space="preserve">Dec GL Journals due by 10:25 
</t>
    </r>
    <r>
      <rPr>
        <b/>
        <sz val="10"/>
        <color rgb="FF00B050"/>
        <rFont val="Lucida Sans"/>
      </rPr>
      <t xml:space="preserve">
PPRs Jan deadline-10:25am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February                  
Close GL for December
</t>
    </r>
  </si>
  <si>
    <t>Close Subledgers* for January</t>
  </si>
  <si>
    <t>NCFS Insights
1:00 - 2:00 PM</t>
  </si>
  <si>
    <t xml:space="preserve">NCFS FA Session 
2:00 - 4:00 PM
</t>
  </si>
  <si>
    <t>January 2026 Certification Deadline</t>
  </si>
  <si>
    <t>NCFS 1099 Information
Session
11:00 AM - 12:00 PM</t>
  </si>
  <si>
    <r>
      <rPr>
        <b/>
        <sz val="11"/>
        <color rgb="FF0070C0"/>
        <rFont val="Lucida Sans"/>
      </rPr>
      <t xml:space="preserve">Final Day for January IC Transactions Deadline 10:25am
IC Module Closed for January
</t>
    </r>
    <r>
      <rPr>
        <b/>
        <sz val="11"/>
        <color rgb="FF00B050"/>
        <rFont val="Lucida Sans"/>
      </rPr>
      <t>Correct ADFDI Invoice Import Errors</t>
    </r>
  </si>
  <si>
    <r>
      <rPr>
        <b/>
        <sz val="10"/>
        <color rgb="FF0070C0"/>
        <rFont val="Lucida Sans"/>
      </rPr>
      <t xml:space="preserve">Jan GL Journals due by 10:25   
</t>
    </r>
    <r>
      <rPr>
        <b/>
        <sz val="10"/>
        <color rgb="FF00B050"/>
        <rFont val="Lucida Sans"/>
      </rPr>
      <t xml:space="preserve">
PPRs Feb deadline-10:25am                        
</t>
    </r>
    <r>
      <rPr>
        <b/>
        <sz val="10"/>
        <color rgb="FF0070C0"/>
        <rFont val="Lucida Sans"/>
      </rPr>
      <t xml:space="preserve">
Open GL &amp;</t>
    </r>
    <r>
      <rPr>
        <b/>
        <sz val="10"/>
        <color rgb="FF00B050"/>
        <rFont val="Lucida Sans"/>
      </rPr>
      <t xml:space="preserve"> Subledgers* </t>
    </r>
    <r>
      <rPr>
        <b/>
        <sz val="10"/>
        <color rgb="FF0070C0"/>
        <rFont val="Lucida Sans"/>
      </rPr>
      <t>for March                      
Close GL for January</t>
    </r>
  </si>
  <si>
    <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>Fixed Assets</t>
    </r>
    <r>
      <rPr>
        <b/>
        <sz val="11"/>
        <color rgb="FF00B050"/>
        <rFont val="Calibri"/>
        <family val="2"/>
      </rPr>
      <t xml:space="preserve">
</t>
    </r>
    <r>
      <rPr>
        <b/>
        <sz val="11"/>
        <color rgb="FF7030A0"/>
        <rFont val="Calibri"/>
        <family val="2"/>
      </rPr>
      <t>NCFS Insights and Informatin Sessions</t>
    </r>
  </si>
  <si>
    <t>Close Subledgers* for February</t>
  </si>
  <si>
    <t>February 2026 Certification Deadline</t>
  </si>
  <si>
    <t xml:space="preserve">Final Day to make CY2025 1099 Corrections by $0 Invoice and pay with Zero Dollar PPR.  </t>
  </si>
  <si>
    <r>
      <rPr>
        <b/>
        <sz val="11"/>
        <color rgb="FF0070C0"/>
        <rFont val="Lucida Sans"/>
      </rPr>
      <t xml:space="preserve">Final Day for February IC Transactions Deadline 10:25am
IC Module Closed for February
</t>
    </r>
    <r>
      <rPr>
        <b/>
        <sz val="11"/>
        <color rgb="FF7030A0"/>
        <rFont val="Lucida Sans"/>
      </rPr>
      <t xml:space="preserve">2025 IRS 1099 Correction File Generated and filed with IRS
</t>
    </r>
    <r>
      <rPr>
        <b/>
        <sz val="11"/>
        <color rgb="FF0070C0"/>
        <rFont val="Lucida Sans"/>
      </rPr>
      <t xml:space="preserve">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</si>
  <si>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0"/>
        <color rgb="FF0070C0"/>
        <rFont val="Lucida Sans"/>
      </rPr>
      <t xml:space="preserve">Feb GL Journals due by 10:25  
</t>
    </r>
    <r>
      <rPr>
        <b/>
        <sz val="10"/>
        <color rgb="FF00B050"/>
        <rFont val="Lucida Sans"/>
      </rPr>
      <t xml:space="preserve">
PPRs Mar deadline-10:25am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April                     
Close GL for February</t>
    </r>
  </si>
  <si>
    <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>Fixed Assets</t>
    </r>
    <r>
      <rPr>
        <b/>
        <sz val="11"/>
        <color rgb="FF00B050"/>
        <rFont val="Calibri"/>
      </rPr>
      <t xml:space="preserve">
</t>
    </r>
    <r>
      <rPr>
        <b/>
        <sz val="11"/>
        <color rgb="FF7030A0"/>
        <rFont val="Calibri"/>
        <family val="2"/>
      </rPr>
      <t>NCFS Insights and Informatin Sessions</t>
    </r>
  </si>
  <si>
    <t>Close Subledgers* for March
File 1099 Correction file with IRS</t>
  </si>
  <si>
    <t>March 2026 Certification Deadline</t>
  </si>
  <si>
    <r>
      <rPr>
        <b/>
        <sz val="11"/>
        <color rgb="FF0070C0"/>
        <rFont val="Lucida Sans"/>
      </rPr>
      <t xml:space="preserve">Final Day for March IC Transactions Deadline 10:25am
IC Module Closed for March
</t>
    </r>
    <r>
      <rPr>
        <b/>
        <sz val="11"/>
        <color rgb="FF00B050"/>
        <rFont val="Lucida Sans"/>
      </rPr>
      <t>Correct ADFDI Invoice Import Errors</t>
    </r>
  </si>
  <si>
    <r>
      <rPr>
        <b/>
        <sz val="10"/>
        <color rgb="FF0070C0"/>
        <rFont val="Lucida Sans"/>
      </rPr>
      <t xml:space="preserve">March GL Journals due by 10:25   
</t>
    </r>
    <r>
      <rPr>
        <b/>
        <sz val="10"/>
        <color rgb="FF00B050"/>
        <rFont val="Lucida Sans"/>
      </rPr>
      <t xml:space="preserve">
PPRs April deadline-10:25am                    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May                         
Close GL for March</t>
    </r>
  </si>
  <si>
    <t>Close Subledgers* for April</t>
  </si>
  <si>
    <t>April 2026 Certification Deadline</t>
  </si>
  <si>
    <r>
      <rPr>
        <b/>
        <sz val="11"/>
        <color rgb="FF0070C0"/>
        <rFont val="Lucida Sans"/>
      </rPr>
      <t xml:space="preserve">Final Day for April IC Transactions Deadline 10:25am
IC Module Closed for April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</si>
  <si>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</rPr>
      <t xml:space="preserve">April GL Journals due by 10:25   
</t>
    </r>
    <r>
      <rPr>
        <b/>
        <sz val="11"/>
        <color rgb="FF00B050"/>
        <rFont val="Lucida Sans"/>
      </rPr>
      <t xml:space="preserve">
PPRs May deadline-10:25am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June                    
Close GL for Apri</t>
    </r>
    <r>
      <rPr>
        <b/>
        <sz val="11"/>
        <color rgb="FF00B050"/>
        <rFont val="Lucida Sans"/>
      </rPr>
      <t>l</t>
    </r>
  </si>
  <si>
    <t>Close Subledgers* for May</t>
  </si>
  <si>
    <t xml:space="preserve">Resolve invoices on hold
</t>
  </si>
  <si>
    <t>May 2026 Certification Deadline</t>
  </si>
  <si>
    <r>
      <rPr>
        <b/>
        <sz val="10"/>
        <color rgb="FF00B050"/>
        <rFont val="Lucida Sans"/>
        <scheme val="minor"/>
      </rPr>
      <t xml:space="preserve">Finally Close POs that won't be invoiced
</t>
    </r>
    <r>
      <rPr>
        <b/>
        <sz val="10"/>
        <color rgb="FF595959"/>
        <rFont val="Lucida Sans"/>
        <scheme val="minor"/>
      </rPr>
      <t xml:space="preserve">
</t>
    </r>
    <r>
      <rPr>
        <b/>
        <sz val="10"/>
        <color rgb="FF00B050"/>
        <rFont val="Lucida Sans"/>
        <scheme val="minor"/>
      </rPr>
      <t>Correct invoices incorrectly keyed to future year PO lines</t>
    </r>
  </si>
  <si>
    <t xml:space="preserve">Final Day to Finally Close any POs with uncorrected invoices keyed to future year PO lines.  These POs will fail Carry Foward. 
Resolve invoices on hold </t>
  </si>
  <si>
    <t>Final Day to Finally Close POs that should not be carried forward</t>
  </si>
  <si>
    <r>
      <rPr>
        <b/>
        <sz val="11"/>
        <color rgb="FF0070C0"/>
        <rFont val="Lucida Sans"/>
      </rPr>
      <t xml:space="preserve">Final Day for May IC Transactions Deadline 10:25am
</t>
    </r>
    <r>
      <rPr>
        <b/>
        <sz val="11"/>
        <color rgb="FF00B050"/>
        <rFont val="Lucida Sans"/>
      </rPr>
      <t xml:space="preserve">(Tentative) PPRs July Deadline - 10:25am
</t>
    </r>
    <r>
      <rPr>
        <b/>
        <sz val="11"/>
        <color rgb="FF0070C0"/>
        <rFont val="Lucida Sans"/>
      </rPr>
      <t xml:space="preserve">
IC Module Closed for May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</si>
  <si>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0"/>
        <color rgb="FF0070C0"/>
        <rFont val="Lucida Sans"/>
      </rPr>
      <t xml:space="preserve">May GL Journals due by 10:25  
</t>
    </r>
    <r>
      <rPr>
        <b/>
        <sz val="10"/>
        <color rgb="FF00B050"/>
        <rFont val="Lucida Sans"/>
      </rPr>
      <t xml:space="preserve">
Resolve invoices on hold - Validate or Cancel   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 xml:space="preserve">Subledgers* </t>
    </r>
    <r>
      <rPr>
        <b/>
        <sz val="10"/>
        <color rgb="FF0070C0"/>
        <rFont val="Lucida Sans"/>
      </rPr>
      <t>for July                          
Close GL for May
Open Inventory for July                    
Complete all Inventory Cycle Counts
Resolve all Inventory Shipping Exceptions
Resolve all Pending Inventory Transactions</t>
    </r>
  </si>
  <si>
    <r>
      <rPr>
        <b/>
        <sz val="11"/>
        <color rgb="FF595959"/>
        <rFont val="Lucida Sans"/>
        <scheme val="minor"/>
      </rPr>
      <t xml:space="preserve">Close Subledgers* for June
</t>
    </r>
    <r>
      <rPr>
        <b/>
        <sz val="11"/>
        <color rgb="FF00B050"/>
        <rFont val="Lucida Sans"/>
        <scheme val="minor"/>
      </rPr>
      <t>Begin Flagging AP Accruals</t>
    </r>
  </si>
  <si>
    <t>Hold FY2027 Asset Activity until July 29th</t>
  </si>
  <si>
    <t>(Tentative) Deadline for SBITA and Lease Asset Useful Lives</t>
  </si>
  <si>
    <t>(Tentative) Final Day to enter FA Data for FY2026 - Clear all Transfer, Adjustment, and Retirement Exceptions</t>
  </si>
  <si>
    <t>(Tentative) Begin FA transactions for FY2027</t>
  </si>
  <si>
    <r>
      <rPr>
        <b/>
        <sz val="11"/>
        <color rgb="FF0070C0"/>
        <rFont val="Lucida Sans"/>
      </rPr>
      <t xml:space="preserve">Final Day for June IC Transactions Deadline 10:25am
IC Module Closed for June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</si>
  <si>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  <scheme val="minor"/>
      </rPr>
      <t xml:space="preserve">June GL Journals due by 10:25  
</t>
    </r>
    <r>
      <rPr>
        <b/>
        <sz val="11"/>
        <color rgb="FF00B050"/>
        <rFont val="Lucida Sans"/>
        <scheme val="minor"/>
      </rPr>
      <t xml:space="preserve">PPRs July Deadline - 10:25am
Accrual Entries should be recorded by 8/1
</t>
    </r>
    <r>
      <rPr>
        <b/>
        <sz val="11"/>
        <color rgb="FF0070C0"/>
        <rFont val="Lucida Sans"/>
        <scheme val="minor"/>
      </rPr>
      <t xml:space="preserve">
Open GL &amp; </t>
    </r>
    <r>
      <rPr>
        <b/>
        <sz val="11"/>
        <color rgb="FF00B050"/>
        <rFont val="Lucida Sans"/>
        <scheme val="minor"/>
      </rPr>
      <t>Subledgers*</t>
    </r>
    <r>
      <rPr>
        <b/>
        <sz val="11"/>
        <color rgb="FF0070C0"/>
        <rFont val="Lucida Sans"/>
        <scheme val="minor"/>
      </rPr>
      <t xml:space="preserve"> for July                          
Close GL for May                          
June 2026 Certification Deadline</t>
    </r>
  </si>
  <si>
    <r>
      <t xml:space="preserve">*Subledgers - Accounts Payble, Fixed Assets, Inventory, and Accounts Receivable
</t>
    </r>
    <r>
      <rPr>
        <b/>
        <sz val="11"/>
        <color rgb="FF7030A0"/>
        <rFont val="Calibri"/>
        <family val="2"/>
      </rPr>
      <t>NCFS Insights and Informatin Sessions</t>
    </r>
  </si>
  <si>
    <t>Calendar Settings</t>
  </si>
  <si>
    <t>Year1</t>
  </si>
  <si>
    <t>Year2</t>
  </si>
  <si>
    <t>Week Start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</si>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</sst>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66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rgb="FF595959"/>
      <name val="Lucida Sans"/>
      <charset val="1"/>
    </font>
    <font>
      <b/>
      <sz val="11"/>
      <color theme="9"/>
      <name val="Lucida Sans"/>
      <family val="2"/>
      <charset val="238"/>
      <scheme val="minor"/>
    </font>
    <font>
      <b/>
      <sz val="11"/>
      <color theme="9"/>
      <name val="Lucida Sans"/>
      <scheme val="minor"/>
    </font>
    <font>
      <b/>
      <sz val="11"/>
      <color theme="9"/>
      <name val="Lucida Sans"/>
      <family val="2"/>
      <scheme val="minor"/>
    </font>
    <font>
      <b/>
      <sz val="10"/>
      <color theme="1" tint="0.34998626667073579"/>
      <name val="Lucida Sans"/>
      <family val="2"/>
      <scheme val="minor"/>
    </font>
    <font>
      <b/>
      <sz val="10"/>
      <color rgb="FF595959"/>
      <name val="Lucida Sans"/>
      <scheme val="minor"/>
    </font>
    <font>
      <b/>
      <sz val="10"/>
      <color rgb="FF00B050"/>
      <name val="Lucida Sans"/>
      <scheme val="minor"/>
    </font>
    <font>
      <b/>
      <sz val="10"/>
      <color theme="1" tint="0.34998626667073579"/>
      <name val="Lucida Sans"/>
      <scheme val="minor"/>
    </font>
    <font>
      <b/>
      <sz val="10"/>
      <color rgb="FF00B050"/>
      <name val="Lucida Sans"/>
      <family val="2"/>
      <scheme val="minor"/>
    </font>
    <font>
      <b/>
      <sz val="11"/>
      <color rgb="FF0070C0"/>
      <name val="Lucida Sans"/>
      <charset val="1"/>
    </font>
    <font>
      <b/>
      <sz val="10"/>
      <color rgb="FF0070C0"/>
      <name val="Lucida Sans"/>
    </font>
    <font>
      <b/>
      <sz val="10"/>
      <color rgb="FF00B050"/>
      <name val="Lucida Sans"/>
    </font>
    <font>
      <b/>
      <sz val="11"/>
      <color rgb="FF0070C0"/>
      <name val="Lucida Sans"/>
      <family val="2"/>
      <charset val="238"/>
      <scheme val="minor"/>
    </font>
    <font>
      <b/>
      <sz val="11"/>
      <color rgb="FF0070C0"/>
      <name val="Lucida Sans"/>
      <family val="2"/>
      <scheme val="minor"/>
    </font>
    <font>
      <b/>
      <sz val="11"/>
      <color rgb="FF00B050"/>
      <name val="Lucida Sans"/>
      <family val="2"/>
      <charset val="238"/>
      <scheme val="minor"/>
    </font>
    <font>
      <sz val="11"/>
      <color rgb="FF00B050"/>
      <name val="Calibri"/>
      <family val="2"/>
      <charset val="1"/>
    </font>
    <font>
      <b/>
      <sz val="11"/>
      <color rgb="FF00B050"/>
      <name val="Lucida Sans"/>
      <family val="2"/>
      <scheme val="minor"/>
    </font>
    <font>
      <sz val="35"/>
      <name val="Rockwell"/>
      <family val="1"/>
      <scheme val="major"/>
    </font>
    <font>
      <b/>
      <sz val="11"/>
      <color rgb="FF00B050"/>
      <name val="Lucida Sans"/>
      <family val="2"/>
    </font>
    <font>
      <b/>
      <sz val="11"/>
      <color rgb="FF7030A0"/>
      <name val="Lucida Sans"/>
      <family val="2"/>
      <scheme val="minor"/>
    </font>
    <font>
      <b/>
      <sz val="11"/>
      <color rgb="FF0070C0"/>
      <name val="Lucida Sans"/>
    </font>
    <font>
      <b/>
      <sz val="11"/>
      <color rgb="FF00B050"/>
      <name val="Lucida Sans"/>
    </font>
    <font>
      <b/>
      <sz val="11"/>
      <color theme="1" tint="0.34998626667073579"/>
      <name val="Lucida Sans"/>
    </font>
    <font>
      <b/>
      <sz val="10"/>
      <color theme="1" tint="0.34998626667073579"/>
      <name val="Lucida Sans"/>
    </font>
    <font>
      <b/>
      <sz val="11"/>
      <color rgb="FF00B050"/>
      <name val="Calibri"/>
      <family val="2"/>
      <charset val="1"/>
    </font>
    <font>
      <b/>
      <sz val="11"/>
      <color rgb="FF0070C0"/>
      <name val="Lucida Sans"/>
      <scheme val="minor"/>
    </font>
    <font>
      <b/>
      <sz val="11"/>
      <color rgb="FF00B050"/>
      <name val="Lucida Sans"/>
      <scheme val="minor"/>
    </font>
    <font>
      <b/>
      <sz val="11"/>
      <color theme="1" tint="0.34998626667073579"/>
      <name val="Lucida Sans"/>
      <scheme val="minor"/>
    </font>
    <font>
      <b/>
      <sz val="11"/>
      <color rgb="FF00B050"/>
      <name val="Calibri"/>
    </font>
    <font>
      <sz val="11"/>
      <color rgb="FF00B050"/>
      <name val="Calibri"/>
    </font>
    <font>
      <b/>
      <sz val="10"/>
      <color rgb="FF0070C0"/>
      <name val="Lucida Sans"/>
      <scheme val="minor"/>
    </font>
    <font>
      <b/>
      <sz val="11"/>
      <color rgb="FF595959"/>
      <name val="Lucida Sans"/>
      <scheme val="minor"/>
    </font>
    <font>
      <b/>
      <sz val="11"/>
      <color rgb="FF00B050"/>
      <name val="Lucida Sans"/>
      <charset val="1"/>
    </font>
    <font>
      <b/>
      <sz val="11"/>
      <color rgb="FFF47920"/>
      <name val="Lucida Sans"/>
      <scheme val="minor"/>
    </font>
    <font>
      <b/>
      <sz val="11"/>
      <color theme="8"/>
      <name val="Lucida Sans"/>
      <family val="2"/>
      <scheme val="minor"/>
    </font>
    <font>
      <b/>
      <sz val="11"/>
      <color theme="8"/>
      <name val="Lucida Sans"/>
      <family val="2"/>
      <charset val="238"/>
      <scheme val="minor"/>
    </font>
    <font>
      <b/>
      <sz val="11"/>
      <color theme="8"/>
      <name val="Lucida Sans"/>
      <charset val="1"/>
    </font>
    <font>
      <b/>
      <sz val="11"/>
      <color rgb="FFF47920"/>
      <name val="Lucida Sans"/>
      <charset val="1"/>
    </font>
    <font>
      <b/>
      <sz val="10"/>
      <color rgb="FF7030A0"/>
      <name val="Lucida Sans"/>
    </font>
    <font>
      <b/>
      <sz val="11"/>
      <color rgb="FF7030A0"/>
      <name val="Lucida Sans"/>
      <charset val="1"/>
    </font>
    <font>
      <b/>
      <sz val="11"/>
      <color rgb="FF7030A0"/>
      <name val="Lucida Sans"/>
    </font>
    <font>
      <b/>
      <sz val="11"/>
      <color rgb="FF0070C0"/>
      <name val="Calibri"/>
    </font>
    <font>
      <b/>
      <sz val="11"/>
      <color rgb="FFF47920"/>
      <name val="Calibri"/>
    </font>
    <font>
      <b/>
      <sz val="11"/>
      <color rgb="FF00B050"/>
      <name val="Calibri"/>
      <family val="2"/>
    </font>
    <font>
      <u/>
      <sz val="11"/>
      <color theme="10"/>
      <name val="Lucida Sans"/>
      <family val="2"/>
      <scheme val="minor"/>
    </font>
    <font>
      <b/>
      <sz val="11"/>
      <color rgb="FF7030A0"/>
      <name val="Calibri"/>
      <family val="2"/>
    </font>
    <font>
      <b/>
      <u/>
      <sz val="11"/>
      <color rgb="FF7030A0"/>
      <name val="Lucida Sans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theme="2" tint="-9.9978637043366805E-2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0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  <xf numFmtId="0" fontId="63" fillId="0" borderId="0" applyNumberFormat="0" applyFill="0" applyBorder="0" applyAlignment="0" applyProtection="0">
      <alignment vertical="top"/>
    </xf>
  </cellStyleXfs>
  <cellXfs count="108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164" fontId="9" fillId="7" borderId="0" xfId="16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5" fillId="9" borderId="0" xfId="5" applyFill="1" applyBorder="1" applyAlignment="1">
      <alignment horizontal="right" vertical="center"/>
    </xf>
    <xf numFmtId="0" fontId="14" fillId="10" borderId="0" xfId="14" applyFill="1">
      <alignment vertical="center"/>
    </xf>
    <xf numFmtId="0" fontId="5" fillId="10" borderId="0" xfId="5" applyFill="1" applyBorder="1" applyAlignment="1">
      <alignment horizontal="left" vertical="center"/>
    </xf>
    <xf numFmtId="0" fontId="7" fillId="10" borderId="0" xfId="2" applyFill="1" applyBorder="1" applyAlignment="1">
      <alignment vertical="center"/>
    </xf>
    <xf numFmtId="0" fontId="5" fillId="10" borderId="0" xfId="5" applyFill="1" applyBorder="1" applyAlignment="1">
      <alignment horizontal="right"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Border="1" applyAlignment="1">
      <alignment horizontal="righ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164" fontId="13" fillId="0" borderId="0" xfId="17" applyAlignment="1">
      <alignment horizontal="left" vertical="center"/>
    </xf>
    <xf numFmtId="164" fontId="13" fillId="0" borderId="0" xfId="17" applyAlignment="1">
      <alignment horizontal="left" vertical="center" wrapText="1"/>
    </xf>
    <xf numFmtId="164" fontId="9" fillId="7" borderId="0" xfId="16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164" fontId="13" fillId="7" borderId="0" xfId="16" applyFont="1" applyAlignment="1">
      <alignment horizontal="left" vertical="center" wrapText="1"/>
    </xf>
    <xf numFmtId="164" fontId="9" fillId="7" borderId="0" xfId="16" applyAlignment="1">
      <alignment horizontal="left" vertical="center" wrapText="1" indent="1"/>
    </xf>
    <xf numFmtId="164" fontId="20" fillId="0" borderId="0" xfId="17" applyFont="1" applyAlignment="1">
      <alignment horizontal="center" vertical="center" indent="1"/>
    </xf>
    <xf numFmtId="164" fontId="20" fillId="0" borderId="0" xfId="17" applyFont="1" applyAlignment="1">
      <alignment horizontal="center" vertical="center"/>
    </xf>
    <xf numFmtId="164" fontId="22" fillId="7" borderId="0" xfId="16" applyFont="1" applyAlignment="1">
      <alignment horizontal="center" vertical="center" wrapText="1"/>
    </xf>
    <xf numFmtId="164" fontId="21" fillId="7" borderId="0" xfId="16" applyFont="1" applyAlignment="1">
      <alignment horizontal="center" vertical="center" wrapText="1"/>
    </xf>
    <xf numFmtId="164" fontId="23" fillId="7" borderId="0" xfId="16" applyFont="1" applyAlignment="1">
      <alignment horizontal="left" vertical="center" wrapText="1"/>
    </xf>
    <xf numFmtId="164" fontId="26" fillId="7" borderId="0" xfId="16" applyFont="1" applyAlignment="1">
      <alignment horizontal="left" vertical="center" wrapText="1"/>
    </xf>
    <xf numFmtId="164" fontId="27" fillId="7" borderId="0" xfId="16" applyFont="1" applyAlignment="1">
      <alignment horizontal="left" vertical="center" wrapText="1"/>
    </xf>
    <xf numFmtId="0" fontId="28" fillId="7" borderId="0" xfId="0" applyFont="1" applyFill="1" applyAlignment="1">
      <alignment vertical="center" wrapText="1"/>
    </xf>
    <xf numFmtId="164" fontId="27" fillId="8" borderId="0" xfId="16" applyFont="1" applyFill="1" applyAlignment="1">
      <alignment horizontal="left" vertical="center" wrapText="1"/>
    </xf>
    <xf numFmtId="164" fontId="31" fillId="0" borderId="0" xfId="17" applyFont="1" applyAlignment="1">
      <alignment horizontal="left" vertical="center" wrapText="1"/>
    </xf>
    <xf numFmtId="164" fontId="32" fillId="7" borderId="0" xfId="16" applyFont="1" applyAlignment="1">
      <alignment horizontal="left" vertical="center" wrapText="1"/>
    </xf>
    <xf numFmtId="164" fontId="33" fillId="0" borderId="0" xfId="17" applyFont="1" applyAlignment="1">
      <alignment horizontal="left" vertical="center" wrapText="1"/>
    </xf>
    <xf numFmtId="0" fontId="28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164" fontId="35" fillId="7" borderId="0" xfId="16" applyFont="1" applyAlignment="1">
      <alignment horizontal="left" vertical="center" wrapText="1"/>
    </xf>
    <xf numFmtId="164" fontId="31" fillId="7" borderId="0" xfId="17" applyFont="1" applyFill="1" applyAlignment="1">
      <alignment horizontal="left" vertical="center" wrapText="1"/>
    </xf>
    <xf numFmtId="0" fontId="34" fillId="0" borderId="13" xfId="0" applyFont="1" applyBorder="1" applyAlignment="1">
      <alignment horizontal="center" vertical="top"/>
    </xf>
    <xf numFmtId="0" fontId="37" fillId="0" borderId="0" xfId="0" applyFont="1" applyAlignment="1">
      <alignment vertical="top" wrapText="1"/>
    </xf>
    <xf numFmtId="164" fontId="38" fillId="7" borderId="0" xfId="16" applyFont="1" applyAlignment="1">
      <alignment horizontal="left" vertical="center" wrapText="1"/>
    </xf>
    <xf numFmtId="164" fontId="41" fillId="0" borderId="0" xfId="17" applyFont="1" applyAlignment="1">
      <alignment horizontal="left" vertical="center" wrapText="1"/>
    </xf>
    <xf numFmtId="164" fontId="42" fillId="0" borderId="0" xfId="17" applyFont="1" applyAlignment="1">
      <alignment horizontal="left" vertical="center" wrapText="1"/>
    </xf>
    <xf numFmtId="164" fontId="29" fillId="0" borderId="0" xfId="17" applyFont="1" applyAlignment="1">
      <alignment horizontal="left" vertical="center" wrapText="1"/>
    </xf>
    <xf numFmtId="164" fontId="39" fillId="0" borderId="0" xfId="17" applyFont="1" applyAlignment="1">
      <alignment horizontal="left" vertical="center" wrapText="1"/>
    </xf>
    <xf numFmtId="0" fontId="36" fillId="9" borderId="0" xfId="14" applyFont="1" applyFill="1">
      <alignment vertical="center"/>
    </xf>
    <xf numFmtId="0" fontId="5" fillId="9" borderId="0" xfId="5" applyFill="1" applyAlignment="1">
      <alignment horizontal="left" vertical="center"/>
    </xf>
    <xf numFmtId="0" fontId="17" fillId="9" borderId="0" xfId="5" applyFont="1" applyFill="1" applyBorder="1" applyAlignment="1">
      <alignment horizontal="left" vertical="center"/>
    </xf>
    <xf numFmtId="0" fontId="18" fillId="9" borderId="0" xfId="2" applyFont="1" applyFill="1" applyBorder="1" applyAlignment="1">
      <alignment vertical="center"/>
    </xf>
    <xf numFmtId="0" fontId="17" fillId="9" borderId="0" xfId="5" applyFont="1" applyFill="1" applyBorder="1" applyAlignment="1">
      <alignment horizontal="right" vertical="center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164" fontId="46" fillId="0" borderId="0" xfId="17" applyFont="1" applyAlignment="1">
      <alignment horizontal="left" vertical="center" wrapText="1"/>
    </xf>
    <xf numFmtId="164" fontId="44" fillId="0" borderId="0" xfId="17" applyFont="1" applyAlignment="1">
      <alignment horizontal="left" vertical="top" wrapText="1"/>
    </xf>
    <xf numFmtId="0" fontId="28" fillId="8" borderId="0" xfId="0" applyFont="1" applyFill="1" applyAlignment="1">
      <alignment vertical="center" wrapText="1"/>
    </xf>
    <xf numFmtId="0" fontId="0" fillId="7" borderId="0" xfId="0" applyFill="1">
      <alignment vertical="top"/>
    </xf>
    <xf numFmtId="164" fontId="29" fillId="7" borderId="0" xfId="17" applyFont="1" applyFill="1" applyAlignment="1">
      <alignment horizontal="left" vertical="center" wrapText="1"/>
    </xf>
    <xf numFmtId="164" fontId="29" fillId="8" borderId="0" xfId="16" applyFont="1" applyFill="1" applyAlignment="1">
      <alignment horizontal="left" vertical="top" wrapText="1" indent="1"/>
    </xf>
    <xf numFmtId="164" fontId="44" fillId="0" borderId="0" xfId="17" applyFont="1" applyAlignment="1">
      <alignment horizontal="left" wrapText="1" indent="1"/>
    </xf>
    <xf numFmtId="164" fontId="31" fillId="0" borderId="0" xfId="17" applyFont="1" applyAlignment="1">
      <alignment horizontal="left" wrapText="1" indent="1"/>
    </xf>
    <xf numFmtId="164" fontId="25" fillId="7" borderId="0" xfId="16" applyFont="1" applyAlignment="1">
      <alignment horizontal="left" vertical="center" wrapText="1"/>
    </xf>
    <xf numFmtId="164" fontId="45" fillId="0" borderId="0" xfId="17" applyFont="1" applyAlignment="1">
      <alignment horizontal="left" vertical="center" wrapText="1"/>
    </xf>
    <xf numFmtId="164" fontId="33" fillId="7" borderId="0" xfId="17" applyFont="1" applyFill="1" applyAlignment="1">
      <alignment horizontal="left" vertical="center" wrapText="1"/>
    </xf>
    <xf numFmtId="0" fontId="30" fillId="7" borderId="0" xfId="0" applyFont="1" applyFill="1" applyAlignment="1">
      <alignment vertical="center" wrapText="1"/>
    </xf>
    <xf numFmtId="0" fontId="39" fillId="0" borderId="0" xfId="0" applyFont="1" applyAlignment="1">
      <alignment vertical="center" wrapText="1"/>
    </xf>
    <xf numFmtId="164" fontId="35" fillId="7" borderId="0" xfId="16" applyFont="1" applyAlignment="1">
      <alignment horizontal="left" vertical="center" wrapText="1" indent="1"/>
    </xf>
    <xf numFmtId="0" fontId="51" fillId="13" borderId="0" xfId="0" applyFont="1" applyFill="1" applyAlignment="1">
      <alignment vertical="center"/>
    </xf>
    <xf numFmtId="0" fontId="39" fillId="7" borderId="0" xfId="0" applyFont="1" applyFill="1" applyAlignment="1">
      <alignment vertical="center" wrapText="1"/>
    </xf>
    <xf numFmtId="164" fontId="53" fillId="7" borderId="0" xfId="16" applyFont="1">
      <alignment horizontal="left" wrapText="1" indent="1"/>
    </xf>
    <xf numFmtId="164" fontId="54" fillId="0" borderId="0" xfId="17" applyFont="1" applyAlignment="1">
      <alignment horizontal="left" vertical="center" wrapText="1" indent="1"/>
    </xf>
    <xf numFmtId="0" fontId="55" fillId="0" borderId="0" xfId="0" applyFont="1" applyAlignment="1">
      <alignment vertical="center" wrapText="1"/>
    </xf>
    <xf numFmtId="164" fontId="53" fillId="7" borderId="0" xfId="16" applyFont="1" applyAlignment="1">
      <alignment horizontal="left" vertical="center" wrapText="1" indent="1"/>
    </xf>
    <xf numFmtId="164" fontId="44" fillId="7" borderId="0" xfId="16" applyFont="1" applyAlignment="1">
      <alignment horizontal="left" vertical="center" wrapText="1" indent="1"/>
    </xf>
    <xf numFmtId="0" fontId="56" fillId="0" borderId="0" xfId="0" applyFont="1" applyAlignment="1">
      <alignment vertical="center" wrapText="1"/>
    </xf>
    <xf numFmtId="0" fontId="57" fillId="0" borderId="0" xfId="0" applyFont="1" applyAlignment="1">
      <alignment vertical="center" wrapText="1"/>
    </xf>
    <xf numFmtId="0" fontId="58" fillId="7" borderId="0" xfId="0" applyFont="1" applyFill="1" applyAlignment="1">
      <alignment vertical="center" wrapText="1"/>
    </xf>
    <xf numFmtId="0" fontId="43" fillId="8" borderId="11" xfId="0" applyFont="1" applyFill="1" applyBorder="1">
      <alignment vertical="top"/>
    </xf>
    <xf numFmtId="0" fontId="43" fillId="8" borderId="12" xfId="0" applyFont="1" applyFill="1" applyBorder="1">
      <alignment vertical="top"/>
    </xf>
    <xf numFmtId="0" fontId="63" fillId="0" borderId="0" xfId="19">
      <alignment vertical="top"/>
    </xf>
    <xf numFmtId="0" fontId="65" fillId="0" borderId="0" xfId="19" applyFont="1" applyAlignment="1">
      <alignment vertical="top" wrapText="1"/>
    </xf>
    <xf numFmtId="164" fontId="65" fillId="0" borderId="0" xfId="19" applyNumberFormat="1" applyFont="1" applyAlignment="1">
      <alignment vertical="top" wrapText="1"/>
    </xf>
    <xf numFmtId="0" fontId="65" fillId="0" borderId="0" xfId="19" applyFont="1" applyAlignment="1">
      <alignment vertical="center" wrapText="1"/>
    </xf>
    <xf numFmtId="164" fontId="65" fillId="0" borderId="0" xfId="19" applyNumberFormat="1" applyFont="1" applyAlignment="1">
      <alignment horizontal="left" vertical="center" wrapText="1"/>
    </xf>
    <xf numFmtId="164" fontId="65" fillId="7" borderId="0" xfId="19" applyNumberFormat="1" applyFont="1" applyFill="1" applyAlignment="1">
      <alignment horizontal="left" vertical="center" wrapText="1"/>
    </xf>
    <xf numFmtId="164" fontId="65" fillId="8" borderId="0" xfId="19" applyNumberFormat="1" applyFont="1" applyFill="1" applyAlignment="1">
      <alignment horizontal="left" vertical="center" wrapText="1"/>
    </xf>
    <xf numFmtId="0" fontId="65" fillId="0" borderId="0" xfId="19" applyFont="1" applyFill="1" applyAlignment="1">
      <alignment vertical="top" wrapText="1"/>
    </xf>
    <xf numFmtId="0" fontId="47" fillId="8" borderId="8" xfId="11" applyFont="1" applyFill="1" applyBorder="1" applyAlignment="1">
      <alignment horizontal="left" vertical="top" wrapText="1"/>
    </xf>
    <xf numFmtId="0" fontId="48" fillId="8" borderId="9" xfId="11" applyFont="1" applyFill="1" applyBorder="1" applyAlignment="1">
      <alignment horizontal="left" vertical="top" wrapText="1"/>
    </xf>
    <xf numFmtId="0" fontId="48" fillId="8" borderId="10" xfId="11" applyFont="1" applyFill="1" applyBorder="1" applyAlignment="1">
      <alignment horizontal="left" vertical="top" wrapText="1"/>
    </xf>
    <xf numFmtId="0" fontId="62" fillId="8" borderId="8" xfId="11" applyFont="1" applyFill="1" applyBorder="1" applyAlignment="1">
      <alignment horizontal="left" vertical="top" wrapText="1"/>
    </xf>
    <xf numFmtId="0" fontId="47" fillId="8" borderId="9" xfId="11" applyFont="1" applyFill="1" applyBorder="1" applyAlignment="1">
      <alignment horizontal="left" vertical="top" wrapText="1"/>
    </xf>
    <xf numFmtId="0" fontId="47" fillId="8" borderId="10" xfId="11" applyFont="1" applyFill="1" applyBorder="1" applyAlignment="1">
      <alignment horizontal="left" vertical="top" wrapText="1"/>
    </xf>
    <xf numFmtId="0" fontId="15" fillId="0" borderId="4" xfId="15" applyAlignment="1">
      <alignment horizontal="center" vertical="center"/>
    </xf>
  </cellXfs>
  <cellStyles count="20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Hyperlink" xfId="19" builtinId="8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DEA900"/>
      <color rgb="FFFFC4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teams.microsoft.com/l/meetup-join/19%3ameeting_YzI1NjNlNTYtNjk3Yy00Y2YzLWEzYTEtNmE0MjkyMmQ0ZmNm%40thread.v2/0?context=%7b%22Tid%22%3a%22a1f43f48-54fe-433f-9378-968b45bc6665%22%2c%22Oid%22%3a%22a97f2b47-fee0-4f84-a663-b1d45b4d0254%22%7d" TargetMode="External"/><Relationship Id="rId2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Relationship Id="rId1" Type="http://schemas.openxmlformats.org/officeDocument/2006/relationships/hyperlink" Target="https://teams.microsoft.com/l/meetup-join/19%3ameeting_N2NmNDg0NmUtZWFkMS00YjFkLTljMzQtM2Q5ZDI4OGU2ZDJl%40thread.v2/0?context=%7b%22Tid%22%3a%22a1f43f48-54fe-433f-9378-968b45bc6665%22%2c%22Oid%22%3a%22a97f2b47-fee0-4f84-a663-b1d45b4d0254%22%7d" TargetMode="Externa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topLeftCell="A12" zoomScaleNormal="100" workbookViewId="0">
      <selection activeCell="D14" sqref="D14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7" t="str">
        <f>"July "&amp;CalendarYear</f>
        <v>July 2025</v>
      </c>
      <c r="C1" s="18"/>
      <c r="D1" s="18"/>
      <c r="E1" s="19"/>
      <c r="F1" s="19"/>
      <c r="G1" s="19"/>
      <c r="H1" s="2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DaysAndWeeks+DATE(CalendarYear,7,1)-WEEKDAY(DATE(CalendarYear,7,1),(WeekStart="Monday")+1)+1</f>
        <v>45837</v>
      </c>
      <c r="C3" s="9">
        <v>45838</v>
      </c>
      <c r="D3" s="9">
        <v>45839</v>
      </c>
      <c r="E3" s="9">
        <v>45840</v>
      </c>
      <c r="F3" s="9">
        <v>45841</v>
      </c>
      <c r="G3" s="9">
        <v>45842</v>
      </c>
      <c r="H3" s="9">
        <v>45843</v>
      </c>
    </row>
    <row r="4" spans="2:8" ht="141.75" customHeight="1">
      <c r="B4" s="9"/>
      <c r="C4" s="9"/>
      <c r="D4" s="76" t="s">
        <v>0</v>
      </c>
      <c r="E4" s="9"/>
      <c r="F4" s="9"/>
      <c r="G4" s="37" t="s">
        <v>1</v>
      </c>
      <c r="H4" s="9"/>
    </row>
    <row r="5" spans="2:8" ht="19.5" customHeight="1">
      <c r="B5" s="8">
        <f t="array" ref="B5:H5">DaysAndWeeks+DATE(CalendarYear,7,1)-WEEKDAY(DATE(CalendarYear,7,1),(WeekStart="Monday")+1)+8</f>
        <v>45844</v>
      </c>
      <c r="C5" s="8">
        <v>45845</v>
      </c>
      <c r="D5" s="8">
        <v>45846</v>
      </c>
      <c r="E5" s="8">
        <v>45847</v>
      </c>
      <c r="F5" s="8">
        <v>45848</v>
      </c>
      <c r="G5" s="8">
        <v>45849</v>
      </c>
      <c r="H5" s="8">
        <v>45850</v>
      </c>
    </row>
    <row r="6" spans="2:8" ht="66.75" customHeight="1">
      <c r="B6" s="8"/>
      <c r="C6" s="43"/>
      <c r="D6" s="8"/>
      <c r="E6" s="8"/>
      <c r="F6" s="8"/>
      <c r="G6" s="8"/>
      <c r="H6" s="8"/>
    </row>
    <row r="7" spans="2:8" ht="19.5" customHeight="1">
      <c r="B7" s="9">
        <f t="array" ref="B7:H7">DaysAndWeeks+DATE(CalendarYear,7,1)-WEEKDAY(DATE(CalendarYear,7,1),(WeekStart="Monday")+1)+15</f>
        <v>45851</v>
      </c>
      <c r="C7" s="9">
        <v>45852</v>
      </c>
      <c r="D7" s="9">
        <v>45853</v>
      </c>
      <c r="E7" s="9">
        <v>45854</v>
      </c>
      <c r="F7" s="9">
        <v>45855</v>
      </c>
      <c r="G7" s="9">
        <v>45856</v>
      </c>
      <c r="H7" s="9">
        <v>45857</v>
      </c>
    </row>
    <row r="8" spans="2:8" ht="57.95" customHeight="1">
      <c r="B8" s="9"/>
      <c r="C8" s="9"/>
      <c r="D8" s="9"/>
      <c r="E8" s="9"/>
      <c r="F8" s="9"/>
      <c r="G8" s="9"/>
      <c r="H8" s="9"/>
    </row>
    <row r="9" spans="2:8" ht="19.5" customHeight="1">
      <c r="B9" s="8">
        <f t="array" ref="B9:H9">DaysAndWeeks+DATE(CalendarYear,7,1)-WEEKDAY(DATE(CalendarYear,7,1),(WeekStart="Monday")+1)+22</f>
        <v>45858</v>
      </c>
      <c r="C9" s="8">
        <v>45859</v>
      </c>
      <c r="D9" s="8">
        <v>45860</v>
      </c>
      <c r="E9" s="8">
        <v>45861</v>
      </c>
      <c r="F9" s="8">
        <v>45862</v>
      </c>
      <c r="G9" s="8">
        <v>45863</v>
      </c>
      <c r="H9" s="8">
        <v>45864</v>
      </c>
    </row>
    <row r="10" spans="2:8" ht="57.95" customHeight="1">
      <c r="B10" s="8"/>
      <c r="C10" s="80" t="s">
        <v>2</v>
      </c>
      <c r="D10" s="8"/>
      <c r="E10" s="8"/>
      <c r="F10" s="86" t="s">
        <v>3</v>
      </c>
      <c r="G10" s="87" t="s">
        <v>4</v>
      </c>
      <c r="H10" s="8"/>
    </row>
    <row r="11" spans="2:8" ht="19.5" customHeight="1">
      <c r="B11" s="9">
        <f t="array" ref="B11:H11">DaysAndWeeks+DATE(CalendarYear,7,1)-WEEKDAY(DATE(CalendarYear,7,1),(WeekStart="Monday")+1)+29</f>
        <v>45865</v>
      </c>
      <c r="C11" s="9">
        <v>45866</v>
      </c>
      <c r="D11" s="9">
        <v>45867</v>
      </c>
      <c r="E11" s="9">
        <v>45868</v>
      </c>
      <c r="F11" s="9">
        <v>45869</v>
      </c>
      <c r="G11" s="9">
        <v>45870</v>
      </c>
      <c r="H11" s="9">
        <v>45871</v>
      </c>
    </row>
    <row r="12" spans="2:8" ht="237" customHeight="1">
      <c r="B12" s="84" t="s">
        <v>5</v>
      </c>
      <c r="C12" s="49"/>
      <c r="D12" s="85" t="s">
        <v>6</v>
      </c>
      <c r="E12" s="79" t="s">
        <v>7</v>
      </c>
      <c r="F12" s="56" t="s">
        <v>8</v>
      </c>
      <c r="G12" s="79" t="s">
        <v>9</v>
      </c>
    </row>
    <row r="13" spans="2:8" ht="19.5" customHeight="1">
      <c r="B13" s="8">
        <f t="array" ref="B13:C13">DaysAndWeeks+DATE(CalendarYear,7,1)-WEEKDAY(DATE(CalendarYear,7,1),(WeekStart="Monday")+1)+36</f>
        <v>45872</v>
      </c>
      <c r="C13" s="8">
        <v>45873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dataConsolidate/>
  <mergeCells count="1">
    <mergeCell ref="D14:H14"/>
  </mergeCells>
  <conditionalFormatting sqref="B13:D13">
    <cfRule type="expression" dxfId="38" priority="1">
      <formula>AND(DAY(B13)&gt;=1,DAY(B13)&lt;=15)</formula>
    </cfRule>
  </conditionalFormatting>
  <conditionalFormatting sqref="B3:G3">
    <cfRule type="expression" dxfId="37" priority="3">
      <formula>DAY(B3)&gt;8</formula>
    </cfRule>
  </conditionalFormatting>
  <conditionalFormatting sqref="B11:H11">
    <cfRule type="expression" dxfId="3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3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zoomScaleNormal="100" workbookViewId="0">
      <selection activeCell="L3" sqref="L3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"April "&amp;CalendarYear2</f>
        <v>April 2026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DaysAndWeeks+DATE(CalendarYear2,4,1)-WEEKDAY(DATE(CalendarYear2,4,1),(WeekStart="Monday")+1)+1</f>
        <v>46110</v>
      </c>
      <c r="C3" s="29">
        <v>46111</v>
      </c>
      <c r="D3" s="29">
        <v>46112</v>
      </c>
      <c r="E3" s="29">
        <v>46113</v>
      </c>
      <c r="F3" s="29">
        <v>46114</v>
      </c>
      <c r="G3" s="29">
        <v>46115</v>
      </c>
      <c r="H3" s="29">
        <v>46116</v>
      </c>
    </row>
    <row r="4" spans="2:8" ht="105" customHeight="1">
      <c r="B4" s="29"/>
      <c r="C4" s="29"/>
      <c r="D4" s="48" t="s">
        <v>55</v>
      </c>
      <c r="E4" s="97" t="s">
        <v>42</v>
      </c>
      <c r="F4" s="45" t="s">
        <v>13</v>
      </c>
      <c r="G4" s="38" t="s">
        <v>1</v>
      </c>
      <c r="H4" s="29"/>
    </row>
    <row r="5" spans="2:8" ht="19.5" customHeight="1">
      <c r="B5" s="31">
        <f t="array" ref="B5:H5">DaysAndWeeks+DATE(CalendarYear2,4,1)-WEEKDAY(DATE(CalendarYear2,4,1),(WeekStart="Monday")+1)+8</f>
        <v>46117</v>
      </c>
      <c r="C5" s="31">
        <v>46118</v>
      </c>
      <c r="D5" s="31">
        <v>46119</v>
      </c>
      <c r="E5" s="31">
        <v>46120</v>
      </c>
      <c r="F5" s="31">
        <v>46121</v>
      </c>
      <c r="G5" s="31">
        <v>46122</v>
      </c>
      <c r="H5" s="31">
        <v>46123</v>
      </c>
    </row>
    <row r="6" spans="2:8" ht="57.95" customHeight="1">
      <c r="B6" s="31"/>
      <c r="C6" s="31"/>
      <c r="D6" s="31"/>
      <c r="E6" s="31"/>
      <c r="F6" s="31"/>
      <c r="G6" s="31"/>
      <c r="H6" s="31"/>
    </row>
    <row r="7" spans="2:8" ht="19.5" customHeight="1">
      <c r="B7" s="29">
        <f t="array" ref="B7:H7">DaysAndWeeks+DATE(CalendarYear2,4,1)-WEEKDAY(DATE(CalendarYear2,4,1),(WeekStart="Monday")+1)+15</f>
        <v>46124</v>
      </c>
      <c r="C7" s="29">
        <v>46125</v>
      </c>
      <c r="D7" s="29">
        <v>46126</v>
      </c>
      <c r="E7" s="29">
        <v>46127</v>
      </c>
      <c r="F7" s="29">
        <v>46128</v>
      </c>
      <c r="G7" s="29">
        <v>46129</v>
      </c>
      <c r="H7" s="29">
        <v>46130</v>
      </c>
    </row>
    <row r="8" spans="2:8" ht="57.95" customHeight="1">
      <c r="B8" s="29"/>
      <c r="D8" s="46" t="s">
        <v>56</v>
      </c>
      <c r="E8" s="46" t="s">
        <v>15</v>
      </c>
      <c r="F8" s="43" t="s">
        <v>2</v>
      </c>
      <c r="H8" s="29"/>
    </row>
    <row r="9" spans="2:8" ht="19.5" customHeight="1">
      <c r="B9" s="31">
        <f t="array" ref="B9:H9">DaysAndWeeks+DATE(CalendarYear2,4,1)-WEEKDAY(DATE(CalendarYear2,4,1),(WeekStart="Monday")+1)+22</f>
        <v>46131</v>
      </c>
      <c r="C9" s="31">
        <v>46132</v>
      </c>
      <c r="D9" s="31">
        <v>46133</v>
      </c>
      <c r="E9" s="31">
        <v>46134</v>
      </c>
      <c r="F9" s="31">
        <v>46135</v>
      </c>
      <c r="G9" s="31">
        <v>46136</v>
      </c>
      <c r="H9" s="31">
        <v>46137</v>
      </c>
    </row>
    <row r="10" spans="2:8" ht="57.95" customHeight="1">
      <c r="B10" s="31"/>
      <c r="C10" s="31"/>
      <c r="D10" s="31"/>
      <c r="E10" s="31"/>
      <c r="F10" s="31"/>
      <c r="G10" s="31"/>
      <c r="H10" s="31"/>
    </row>
    <row r="11" spans="2:8" ht="19.5" customHeight="1">
      <c r="B11" s="29">
        <f t="array" ref="B11:H11">DaysAndWeeks+DATE(CalendarYear2,4,1)-WEEKDAY(DATE(CalendarYear2,4,1),(WeekStart="Monday")+1)+29</f>
        <v>46138</v>
      </c>
      <c r="C11" s="29">
        <v>46139</v>
      </c>
      <c r="D11" s="29">
        <v>46140</v>
      </c>
      <c r="E11" s="29">
        <v>46141</v>
      </c>
      <c r="F11" s="29">
        <v>46142</v>
      </c>
      <c r="G11" s="29">
        <v>46143</v>
      </c>
      <c r="H11" s="29">
        <v>46144</v>
      </c>
    </row>
    <row r="12" spans="2:8" ht="144.75" customHeight="1">
      <c r="B12" s="29"/>
      <c r="D12" s="49"/>
      <c r="E12" s="79" t="s">
        <v>57</v>
      </c>
      <c r="F12" s="58" t="s">
        <v>58</v>
      </c>
      <c r="G12" s="29"/>
      <c r="H12" s="29"/>
    </row>
    <row r="13" spans="2:8" ht="19.5" customHeight="1">
      <c r="B13" s="8">
        <f t="array" ref="B13:C13">DaysAndWeeks+DATE(CalendarYear2,4,1)-WEEKDAY(DATE(CalendarYear2,4,1),(WeekStart="Monday")+1)+36</f>
        <v>46145</v>
      </c>
      <c r="C13" s="8">
        <v>46146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4" t="s">
        <v>54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4">
      <formula>DAY(B3)&gt;8</formula>
    </cfRule>
  </conditionalFormatting>
  <conditionalFormatting sqref="B11:H11">
    <cfRule type="expression" dxfId="9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is cell" sqref="E13:H13" xr:uid="{7B99C5BD-F446-48E4-B681-036250D56D6D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  <dataValidation allowBlank="1" showInputMessage="1" showErrorMessage="1" prompt="Enter Notes in the cell at right" sqref="D13:D14" xr:uid="{6B5D57DA-C5B6-4750-B40E-5AAD93A21CE1}"/>
  </dataValidations>
  <hyperlinks>
    <hyperlink ref="E4" r:id="rId1" display="https://teams.microsoft.com/l/meetup-join/19%3ameeting_ZjdhN2Y4ZDEtYjUyZC00YjE1LWFkZjAtYWRiNGNkZjcxMTRh%40thread.v2/0?context=%7b%22Tid%22%3a%22a1f43f48-54fe-433f-9378-968b45bc6665%22%2c%22Oid%22%3a%22a97f2b47-fee0-4f84-a663-b1d45b4d0254%22%7d" xr:uid="{1D2B7ED3-FBB2-45BF-A1BA-18644E007C67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Normal="100" workbookViewId="0">
      <selection activeCell="L6" sqref="L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0" t="str">
        <f>"May "&amp;CalendarYear2</f>
        <v>May 2026</v>
      </c>
      <c r="C1" s="62"/>
      <c r="D1" s="62"/>
      <c r="E1" s="63"/>
      <c r="F1" s="63"/>
      <c r="G1" s="63"/>
      <c r="H1" s="6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DaysAndWeeks+DATE(CalendarYear2,5,1)-WEEKDAY(DATE(CalendarYear2,5,1),(WeekStart="Monday")+1)+1</f>
        <v>46138</v>
      </c>
      <c r="C3" s="29">
        <v>46139</v>
      </c>
      <c r="D3" s="29">
        <v>46140</v>
      </c>
      <c r="E3" s="29">
        <v>46141</v>
      </c>
      <c r="F3" s="29">
        <v>46142</v>
      </c>
      <c r="G3" s="29">
        <v>46143</v>
      </c>
      <c r="H3" s="29">
        <v>46144</v>
      </c>
    </row>
    <row r="4" spans="2:8" ht="57.95" customHeight="1">
      <c r="B4" s="29"/>
      <c r="C4" s="29"/>
      <c r="D4" s="29"/>
      <c r="E4" s="29"/>
      <c r="F4" s="48" t="s">
        <v>59</v>
      </c>
      <c r="G4" s="29"/>
      <c r="H4" s="29"/>
    </row>
    <row r="5" spans="2:8" ht="19.5" customHeight="1">
      <c r="B5" s="31">
        <f t="array" ref="B5:H5">DaysAndWeeks+DATE(CalendarYear2,5,1)-WEEKDAY(DATE(CalendarYear2,5,1),(WeekStart="Monday")+1)+8</f>
        <v>46145</v>
      </c>
      <c r="C5" s="31">
        <v>46146</v>
      </c>
      <c r="D5" s="31">
        <v>46147</v>
      </c>
      <c r="E5" s="31">
        <v>46148</v>
      </c>
      <c r="F5" s="31">
        <v>46149</v>
      </c>
      <c r="G5" s="31">
        <v>46150</v>
      </c>
      <c r="H5" s="31">
        <v>46151</v>
      </c>
    </row>
    <row r="6" spans="2:8" ht="115.5" customHeight="1">
      <c r="B6" s="31"/>
      <c r="C6" s="43" t="s">
        <v>13</v>
      </c>
      <c r="D6" s="31"/>
      <c r="E6" s="98" t="s">
        <v>42</v>
      </c>
      <c r="F6" s="31"/>
      <c r="G6" s="31"/>
      <c r="H6" s="31"/>
    </row>
    <row r="7" spans="2:8" ht="19.5" customHeight="1">
      <c r="B7" s="29">
        <f t="array" ref="B7:H7">DaysAndWeeks+DATE(CalendarYear2,5,1)-WEEKDAY(DATE(CalendarYear2,5,1),(WeekStart="Monday")+1)+15</f>
        <v>46152</v>
      </c>
      <c r="C7" s="29">
        <v>46153</v>
      </c>
      <c r="D7" s="29">
        <v>46154</v>
      </c>
      <c r="E7" s="29">
        <v>46155</v>
      </c>
      <c r="F7" s="29">
        <v>46156</v>
      </c>
      <c r="G7" s="29">
        <v>46157</v>
      </c>
      <c r="H7" s="29">
        <v>46158</v>
      </c>
    </row>
    <row r="8" spans="2:8" ht="57.95" customHeight="1">
      <c r="B8" s="29"/>
      <c r="C8" s="29"/>
      <c r="D8" s="29"/>
      <c r="F8" s="46" t="s">
        <v>60</v>
      </c>
      <c r="G8" s="46" t="s">
        <v>15</v>
      </c>
      <c r="H8" s="29"/>
    </row>
    <row r="9" spans="2:8" ht="19.5" customHeight="1">
      <c r="B9" s="31">
        <f t="array" ref="B9:H9">DaysAndWeeks+DATE(CalendarYear2,5,1)-WEEKDAY(DATE(CalendarYear2,5,1),(WeekStart="Monday")+1)+22</f>
        <v>46159</v>
      </c>
      <c r="C9" s="31">
        <v>46160</v>
      </c>
      <c r="D9" s="31">
        <v>46161</v>
      </c>
      <c r="E9" s="31">
        <v>46162</v>
      </c>
      <c r="F9" s="31">
        <v>46163</v>
      </c>
      <c r="G9" s="31">
        <v>46164</v>
      </c>
      <c r="H9" s="31">
        <v>46165</v>
      </c>
    </row>
    <row r="10" spans="2:8" ht="57.95" customHeight="1">
      <c r="B10" s="31"/>
      <c r="C10" s="43" t="s">
        <v>2</v>
      </c>
      <c r="D10" s="31"/>
      <c r="E10" s="31"/>
      <c r="F10" s="31"/>
      <c r="G10" s="31"/>
      <c r="H10" s="31"/>
    </row>
    <row r="11" spans="2:8" ht="19.5" customHeight="1">
      <c r="B11" s="29">
        <f t="array" ref="B11:H11">DaysAndWeeks+DATE(CalendarYear2,5,1)-WEEKDAY(DATE(CalendarYear2,5,1),(WeekStart="Monday")+1)+29</f>
        <v>46166</v>
      </c>
      <c r="C11" s="29">
        <v>46167</v>
      </c>
      <c r="D11" s="29">
        <v>46168</v>
      </c>
      <c r="E11" s="29">
        <v>46169</v>
      </c>
      <c r="F11" s="29">
        <v>46170</v>
      </c>
      <c r="G11" s="29">
        <v>46171</v>
      </c>
      <c r="H11" s="29">
        <v>46172</v>
      </c>
    </row>
    <row r="12" spans="2:8" ht="246" customHeight="1">
      <c r="B12" s="29"/>
      <c r="C12" s="38" t="s">
        <v>1</v>
      </c>
      <c r="D12" s="29"/>
      <c r="E12" s="49"/>
      <c r="F12" s="79" t="s">
        <v>61</v>
      </c>
      <c r="G12" s="59" t="s">
        <v>62</v>
      </c>
      <c r="H12" s="29"/>
    </row>
    <row r="13" spans="2:8" ht="19.5" customHeight="1">
      <c r="B13" s="8">
        <f t="array" ref="B13:C13">DaysAndWeeks+DATE(CalendarYear2,5,1)-WEEKDAY(DATE(CalendarYear2,5,1),(WeekStart="Monday")+1)+36</f>
        <v>46173</v>
      </c>
      <c r="C13" s="8">
        <v>46174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4" t="s">
        <v>54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4">
      <formula>DAY(B3)&gt;8</formula>
    </cfRule>
  </conditionalFormatting>
  <conditionalFormatting sqref="B11:H11">
    <cfRule type="expression" dxfId="6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is cell" sqref="E13:H13" xr:uid="{8E561DB8-58E1-4DE4-9E74-BB84A14C3C84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  <dataValidation allowBlank="1" showInputMessage="1" showErrorMessage="1" prompt="Enter Notes in the cell at right" sqref="D13:D14" xr:uid="{2B24B072-2F31-4D33-969D-3E49B3E4F215}"/>
  </dataValidations>
  <hyperlinks>
    <hyperlink ref="E6" r:id="rId1" display="https://teams.microsoft.com/l/meetup-join/19%3ameeting_ZjdhN2Y4ZDEtYjUyZC00YjE1LWFkZjAtYWRiNGNkZjcxMTRh%40thread.v2/0?context=%7b%22Tid%22%3a%22a1f43f48-54fe-433f-9378-968b45bc6665%22%2c%22Oid%22%3a%22a97f2b47-fee0-4f84-a663-b1d45b4d0254%22%7d" xr:uid="{990B1213-082A-4832-A182-A7763CA9BDEE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5"/>
  <sheetViews>
    <sheetView showGridLines="0" zoomScaleNormal="100" workbookViewId="0">
      <selection activeCell="L4" sqref="L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"June "&amp;CalendarYear2</f>
        <v>June 2026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DaysAndWeeks+DATE(CalendarYear2,6,1)-WEEKDAY(DATE(CalendarYear2,6,1),(WeekStart="Monday")+1)+1</f>
        <v>46173</v>
      </c>
      <c r="C3" s="29">
        <v>46174</v>
      </c>
      <c r="D3" s="29">
        <v>46175</v>
      </c>
      <c r="E3" s="29">
        <v>46176</v>
      </c>
      <c r="F3" s="29">
        <v>46177</v>
      </c>
      <c r="G3" s="29">
        <v>46178</v>
      </c>
      <c r="H3" s="29">
        <v>46179</v>
      </c>
    </row>
    <row r="4" spans="2:8" ht="108" customHeight="1">
      <c r="B4" s="29"/>
      <c r="C4" s="46" t="s">
        <v>63</v>
      </c>
      <c r="D4" s="45" t="s">
        <v>13</v>
      </c>
      <c r="E4" s="45" t="s">
        <v>64</v>
      </c>
      <c r="F4" s="29"/>
      <c r="G4" s="29"/>
      <c r="H4" s="29"/>
    </row>
    <row r="5" spans="2:8" ht="28.5">
      <c r="B5" s="29"/>
      <c r="C5" s="46"/>
      <c r="D5" s="45"/>
      <c r="E5" s="99" t="s">
        <v>42</v>
      </c>
      <c r="F5" s="29"/>
      <c r="G5" s="29"/>
      <c r="H5" s="29"/>
    </row>
    <row r="6" spans="2:8" ht="19.5" customHeight="1">
      <c r="B6" s="31">
        <f t="array" ref="B6:H6">DaysAndWeeks+DATE(CalendarYear2,6,1)-WEEKDAY(DATE(CalendarYear2,6,1),(WeekStart="Monday")+1)+8</f>
        <v>46180</v>
      </c>
      <c r="C6" s="31">
        <v>46181</v>
      </c>
      <c r="D6" s="31">
        <v>46182</v>
      </c>
      <c r="E6" s="31">
        <v>46183</v>
      </c>
      <c r="F6" s="31">
        <v>46184</v>
      </c>
      <c r="G6" s="31">
        <v>46185</v>
      </c>
      <c r="H6" s="31">
        <v>46186</v>
      </c>
    </row>
    <row r="7" spans="2:8" ht="107.25" customHeight="1">
      <c r="B7" s="31"/>
      <c r="C7" s="31"/>
      <c r="D7" s="43" t="s">
        <v>13</v>
      </c>
      <c r="E7" s="43" t="s">
        <v>2</v>
      </c>
      <c r="F7" s="31"/>
      <c r="G7" s="47" t="s">
        <v>65</v>
      </c>
      <c r="H7" s="31"/>
    </row>
    <row r="8" spans="2:8" ht="19.5" customHeight="1">
      <c r="B8" s="29">
        <f t="array" ref="B8:H8">DaysAndWeeks+DATE(CalendarYear2,6,1)-WEEKDAY(DATE(CalendarYear2,6,1),(WeekStart="Monday")+1)+15</f>
        <v>46187</v>
      </c>
      <c r="C8" s="29">
        <v>46188</v>
      </c>
      <c r="D8" s="29">
        <v>46189</v>
      </c>
      <c r="E8" s="29">
        <v>46190</v>
      </c>
      <c r="F8" s="29">
        <v>46191</v>
      </c>
      <c r="G8" s="29">
        <v>46192</v>
      </c>
      <c r="H8" s="29">
        <v>46193</v>
      </c>
    </row>
    <row r="9" spans="2:8" ht="110.25" customHeight="1">
      <c r="B9" s="29"/>
      <c r="C9" s="46" t="s">
        <v>15</v>
      </c>
      <c r="D9" s="45" t="s">
        <v>13</v>
      </c>
      <c r="E9" s="45" t="s">
        <v>2</v>
      </c>
      <c r="F9" s="29"/>
      <c r="G9" s="29"/>
      <c r="H9" s="29"/>
    </row>
    <row r="10" spans="2:8" ht="19.5" customHeight="1">
      <c r="B10" s="31">
        <f t="array" ref="B10:H10">DaysAndWeeks+DATE(CalendarYear2,6,1)-WEEKDAY(DATE(CalendarYear2,6,1),(WeekStart="Monday")+1)+22</f>
        <v>46194</v>
      </c>
      <c r="C10" s="31">
        <v>46195</v>
      </c>
      <c r="D10" s="31">
        <v>46196</v>
      </c>
      <c r="E10" s="31">
        <v>46197</v>
      </c>
      <c r="F10" s="31">
        <v>46198</v>
      </c>
      <c r="G10" s="31">
        <v>46199</v>
      </c>
      <c r="H10" s="31">
        <v>46200</v>
      </c>
    </row>
    <row r="11" spans="2:8" ht="123" customHeight="1">
      <c r="B11" s="31"/>
      <c r="C11" s="42" t="s">
        <v>66</v>
      </c>
      <c r="D11" s="41"/>
      <c r="E11" s="43" t="s">
        <v>67</v>
      </c>
      <c r="F11" s="44"/>
      <c r="G11" s="78" t="s">
        <v>68</v>
      </c>
      <c r="H11" s="31"/>
    </row>
    <row r="12" spans="2:8" ht="19.5" customHeight="1">
      <c r="B12" s="29">
        <f t="array" ref="B12:H12">DaysAndWeeks+DATE(CalendarYear2,6,1)-WEEKDAY(DATE(CalendarYear2,6,1),(WeekStart="Monday")+1)+29</f>
        <v>46201</v>
      </c>
      <c r="C12" s="29">
        <v>46202</v>
      </c>
      <c r="D12" s="29">
        <v>46203</v>
      </c>
      <c r="E12" s="29">
        <v>46204</v>
      </c>
      <c r="F12" s="29">
        <v>46205</v>
      </c>
      <c r="G12" s="29">
        <v>46206</v>
      </c>
      <c r="H12" s="29">
        <v>46207</v>
      </c>
    </row>
    <row r="13" spans="2:8" ht="352.5" customHeight="1">
      <c r="B13" s="29"/>
      <c r="C13" s="79" t="s">
        <v>69</v>
      </c>
      <c r="D13" s="57" t="s">
        <v>70</v>
      </c>
      <c r="E13" s="29"/>
      <c r="F13" s="29"/>
      <c r="G13" s="29"/>
      <c r="H13" s="29"/>
    </row>
    <row r="14" spans="2:8" ht="19.5" customHeight="1">
      <c r="B14" s="8">
        <f t="array" ref="B14:C14">DaysAndWeeks+DATE(CalendarYear2,6,1)-WEEKDAY(DATE(CalendarYear2,6,1),(WeekStart="Monday")+1)+36</f>
        <v>46208</v>
      </c>
      <c r="C14" s="8">
        <v>46209</v>
      </c>
      <c r="D14" s="7" t="s">
        <v>10</v>
      </c>
      <c r="E14" s="65"/>
      <c r="F14" s="65"/>
      <c r="G14" s="65"/>
      <c r="H14" s="66"/>
    </row>
    <row r="15" spans="2:8" ht="57.95" customHeight="1">
      <c r="B15" s="8"/>
      <c r="C15" s="8"/>
      <c r="D15" s="104" t="s">
        <v>54</v>
      </c>
      <c r="E15" s="102"/>
      <c r="F15" s="102"/>
      <c r="G15" s="102"/>
      <c r="H15" s="103"/>
    </row>
  </sheetData>
  <mergeCells count="1">
    <mergeCell ref="D15:H15"/>
  </mergeCells>
  <conditionalFormatting sqref="B14:D14">
    <cfRule type="expression" dxfId="5" priority="1">
      <formula>AND(DAY(B14)&gt;=1,DAY(B14)&lt;=15)</formula>
    </cfRule>
  </conditionalFormatting>
  <conditionalFormatting sqref="B3:G3">
    <cfRule type="expression" dxfId="4" priority="4">
      <formula>DAY(B3)&gt;8</formula>
    </cfRule>
  </conditionalFormatting>
  <conditionalFormatting sqref="B12:H12">
    <cfRule type="expression" dxfId="3" priority="5">
      <formula>AND(DAY(B12)&gt;=1,DAY(B12)&lt;=15)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is cell" sqref="E14:H14" xr:uid="{4AF0B1BE-761F-4C34-817E-D356B0692331}"/>
    <dataValidation allowBlank="1" showInputMessage="1" showErrorMessage="1" prompt="This row &amp; rows 6, 8, 10, 12, &amp; 14 are cells for entering daily notes related to the calendar day in the cell above" sqref="B4:B5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  <dataValidation allowBlank="1" showInputMessage="1" showErrorMessage="1" prompt="Enter Notes in the cell at right" sqref="D14:D15" xr:uid="{1E1CE3AC-7C72-4E86-B9F3-62F52BD18AC0}"/>
  </dataValidations>
  <hyperlinks>
    <hyperlink ref="E5" r:id="rId1" display="https://teams.microsoft.com/l/meetup-join/19%3ameeting_ZjdhN2Y4ZDEtYjUyZC00YjE1LWFkZjAtYWRiNGNkZjcxMTRh%40thread.v2/0?context=%7b%22Tid%22%3a%22a1f43f48-54fe-433f-9378-968b45bc6665%22%2c%22Oid%22%3a%22a97f2b47-fee0-4f84-a663-b1d45b4d0254%22%7d" xr:uid="{51EEDD8E-BAB8-495F-B3EA-CDB479949528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BFC24-6E1E-42C8-AC4A-094124FC7E0A}">
  <sheetPr>
    <tabColor theme="7"/>
    <pageSetUpPr fitToPage="1"/>
  </sheetPr>
  <dimension ref="B1:H15"/>
  <sheetViews>
    <sheetView showGridLines="0" zoomScaleNormal="100" workbookViewId="0">
      <selection activeCell="L4" sqref="L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7" t="str">
        <f>"July "&amp;CalendarYear2</f>
        <v>July 2026</v>
      </c>
      <c r="C1" s="18"/>
      <c r="D1" s="18"/>
      <c r="E1" s="19"/>
      <c r="F1" s="19"/>
      <c r="G1" s="19"/>
      <c r="H1" s="2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DaysAndWeeks+DATE(CalendarYear2,7,1)-WEEKDAY(DATE(CalendarYear2,7,1),(WeekStart="Monday")+1)+1</f>
        <v>46201</v>
      </c>
      <c r="C3" s="9">
        <v>46202</v>
      </c>
      <c r="D3" s="9">
        <v>46203</v>
      </c>
      <c r="E3" s="9">
        <v>46204</v>
      </c>
      <c r="F3" s="9">
        <v>46205</v>
      </c>
      <c r="G3" s="9">
        <v>46206</v>
      </c>
      <c r="H3" s="9">
        <v>46207</v>
      </c>
    </row>
    <row r="4" spans="2:8" ht="78" customHeight="1">
      <c r="B4" s="9"/>
      <c r="C4" s="9"/>
      <c r="D4" s="67" t="s">
        <v>71</v>
      </c>
      <c r="E4" s="88" t="s">
        <v>72</v>
      </c>
      <c r="F4" s="9"/>
      <c r="G4" s="37" t="s">
        <v>1</v>
      </c>
      <c r="H4" s="9"/>
    </row>
    <row r="5" spans="2:8" ht="78" customHeight="1">
      <c r="B5" s="9"/>
      <c r="C5" s="9"/>
      <c r="D5" s="67"/>
      <c r="E5" s="96" t="s">
        <v>42</v>
      </c>
      <c r="F5" s="9"/>
      <c r="G5" s="37"/>
      <c r="H5" s="9"/>
    </row>
    <row r="6" spans="2:8" ht="19.5" customHeight="1">
      <c r="B6" s="8">
        <f t="array" ref="B6:H6">DaysAndWeeks+DATE(CalendarYear2,7,1)-WEEKDAY(DATE(CalendarYear2,7,1),(WeekStart="Monday")+1)+8</f>
        <v>46208</v>
      </c>
      <c r="C6" s="8">
        <v>46209</v>
      </c>
      <c r="D6" s="8">
        <v>46210</v>
      </c>
      <c r="E6" s="8">
        <v>46211</v>
      </c>
      <c r="F6" s="8">
        <v>46212</v>
      </c>
      <c r="G6" s="8">
        <v>46213</v>
      </c>
      <c r="H6" s="8">
        <v>46214</v>
      </c>
    </row>
    <row r="7" spans="2:8" ht="57.95" customHeight="1">
      <c r="B7" s="8"/>
      <c r="C7" s="8"/>
      <c r="D7" s="8"/>
      <c r="E7" s="8"/>
      <c r="F7" s="8"/>
      <c r="G7" s="8"/>
      <c r="H7" s="8"/>
    </row>
    <row r="8" spans="2:8" ht="19.5" customHeight="1">
      <c r="B8" s="9">
        <f t="array" ref="B8:H8">DaysAndWeeks+DATE(CalendarYear2,7,1)-WEEKDAY(DATE(CalendarYear2,7,1),(WeekStart="Monday")+1)+15</f>
        <v>46215</v>
      </c>
      <c r="C8" s="9">
        <v>46216</v>
      </c>
      <c r="D8" s="9">
        <v>46217</v>
      </c>
      <c r="E8" s="9">
        <v>46218</v>
      </c>
      <c r="F8" s="9">
        <v>46219</v>
      </c>
      <c r="G8" s="9">
        <v>46220</v>
      </c>
      <c r="H8" s="9">
        <v>46221</v>
      </c>
    </row>
    <row r="9" spans="2:8" ht="57.95" customHeight="1">
      <c r="B9" s="9"/>
      <c r="C9" s="9"/>
      <c r="D9" s="46"/>
      <c r="E9" s="46"/>
      <c r="F9" s="9"/>
      <c r="G9" s="9"/>
      <c r="H9" s="9"/>
    </row>
    <row r="10" spans="2:8" ht="19.5" customHeight="1">
      <c r="B10" s="8">
        <f t="array" ref="B10:H10">DaysAndWeeks+DATE(CalendarYear2,7,1)-WEEKDAY(DATE(CalendarYear2,7,1),(WeekStart="Monday")+1)+22</f>
        <v>46222</v>
      </c>
      <c r="C10" s="8">
        <v>46223</v>
      </c>
      <c r="D10" s="8">
        <v>46224</v>
      </c>
      <c r="E10" s="8">
        <v>46225</v>
      </c>
      <c r="F10" s="8">
        <v>46226</v>
      </c>
      <c r="G10" s="8">
        <v>46227</v>
      </c>
      <c r="H10" s="8">
        <v>46228</v>
      </c>
    </row>
    <row r="11" spans="2:8" ht="57.95" customHeight="1">
      <c r="B11" s="8"/>
      <c r="C11" s="80" t="s">
        <v>2</v>
      </c>
      <c r="D11" s="8"/>
      <c r="E11" s="8"/>
      <c r="F11" s="8"/>
      <c r="G11" s="83" t="s">
        <v>73</v>
      </c>
      <c r="H11" s="8"/>
    </row>
    <row r="12" spans="2:8" ht="19.5" customHeight="1">
      <c r="B12" s="9">
        <f t="array" ref="B12:H12">DaysAndWeeks+DATE(CalendarYear2,7,1)-WEEKDAY(DATE(CalendarYear2,7,1),(WeekStart="Monday")+1)+29</f>
        <v>46229</v>
      </c>
      <c r="C12" s="9">
        <v>46230</v>
      </c>
      <c r="D12" s="9">
        <v>46231</v>
      </c>
      <c r="E12" s="9">
        <v>46232</v>
      </c>
      <c r="F12" s="9">
        <v>46233</v>
      </c>
      <c r="G12" s="9">
        <v>46234</v>
      </c>
      <c r="H12" s="9">
        <v>46235</v>
      </c>
    </row>
    <row r="13" spans="2:8" ht="278.25" customHeight="1">
      <c r="B13" s="9"/>
      <c r="C13" s="88" t="s">
        <v>74</v>
      </c>
      <c r="E13" s="88" t="s">
        <v>75</v>
      </c>
      <c r="F13" s="79" t="s">
        <v>76</v>
      </c>
      <c r="G13" s="68" t="s">
        <v>77</v>
      </c>
      <c r="H13" s="34"/>
    </row>
    <row r="14" spans="2:8" ht="19.5" customHeight="1">
      <c r="B14" s="8">
        <f t="array" ref="B14:C14">DaysAndWeeks+DATE(CalendarYear2,7,1)-WEEKDAY(DATE(CalendarYear2,7,1),(WeekStart="Monday")+1)+36</f>
        <v>46236</v>
      </c>
      <c r="C14" s="8">
        <v>46237</v>
      </c>
      <c r="D14" s="7" t="s">
        <v>10</v>
      </c>
      <c r="E14" s="65"/>
      <c r="F14" s="65"/>
      <c r="G14" s="65"/>
      <c r="H14" s="81"/>
    </row>
    <row r="15" spans="2:8" ht="57.95" customHeight="1">
      <c r="B15" s="8"/>
      <c r="C15" s="8"/>
      <c r="D15" s="104" t="s">
        <v>78</v>
      </c>
      <c r="E15" s="105"/>
      <c r="F15" s="105"/>
      <c r="G15" s="105"/>
      <c r="H15" s="106"/>
    </row>
  </sheetData>
  <mergeCells count="1">
    <mergeCell ref="D15:H15"/>
  </mergeCells>
  <conditionalFormatting sqref="B14:D14">
    <cfRule type="expression" dxfId="2" priority="1">
      <formula>AND(DAY(B14)&gt;=1,DAY(B14)&lt;=15)</formula>
    </cfRule>
  </conditionalFormatting>
  <conditionalFormatting sqref="B3:G3">
    <cfRule type="expression" dxfId="1" priority="3">
      <formula>DAY(B3)&gt;8</formula>
    </cfRule>
  </conditionalFormatting>
  <conditionalFormatting sqref="B12:H12">
    <cfRule type="expression" dxfId="0" priority="4">
      <formula>AND(DAY(B12)&gt;=1,DAY(B12)&lt;=15)</formula>
    </cfRule>
  </conditionalFormatting>
  <dataValidations count="9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50BF2841-50D7-4E5C-BAC5-E87740B52DFF}"/>
    <dataValidation allowBlank="1" showInputMessage="1" showErrorMessage="1" prompt="This row &amp; rows 6, 8, 10, 12, &amp; 14 are cells for entering daily notes related to the calendar day in the cell above" sqref="B4:B5" xr:uid="{67CFE136-5C1E-44A9-89B8-012CA336C2D7}"/>
    <dataValidation allowBlank="1" showInputMessage="1" showErrorMessage="1" prompt="Enter Notes in this cell" sqref="E14:G14" xr:uid="{1B33E800-3F92-4054-95D3-90085D87EF41}"/>
    <dataValidation allowBlank="1" showInputMessage="1" showErrorMessage="1" prompt="July month calendar" sqref="A1" xr:uid="{146BEE30-5448-48F7-A213-781DC99C6764}"/>
    <dataValidation allowBlank="1" showInputMessage="1" showErrorMessage="1" prompt="The year in this cell is automatically updated. Select another year in cell K3 of the January worksheet to change the year" sqref="C1" xr:uid="{C391757A-BA56-4512-BA4E-F34664C03A22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F806BA23-0DD4-459D-9CBE-EBC82EAF2F01}"/>
    <dataValidation allowBlank="1" showErrorMessage="1" prompt="The year in this cell is automatically updated based on the year entered in January worksheet. Calendar below has dates for previous and next month with lighter font shade" sqref="B1" xr:uid="{4336DD08-9F11-42C3-A668-6934D114BA3A}"/>
    <dataValidation allowBlank="1" showInputMessage="1" showErrorMessage="1" prompt="Automatically determined weekday" sqref="C2:H2" xr:uid="{A80E63C2-8FC2-4CAD-B908-FBC14D2557D0}"/>
    <dataValidation allowBlank="1" showInputMessage="1" showErrorMessage="1" prompt="Enter Notes in the cell at right" sqref="D14:D15" xr:uid="{76900604-4CA8-464B-9C00-99436F154CB1}"/>
  </dataValidations>
  <hyperlinks>
    <hyperlink ref="E5" r:id="rId1" display="https://teams.microsoft.com/l/meetup-join/19%3ameeting_ZjdhN2Y4ZDEtYjUyZC00YjE1LWFkZjAtYWRiNGNkZjcxMTRh%40thread.v2/0?context=%7b%22Tid%22%3a%22a1f43f48-54fe-433f-9378-968b45bc6665%22%2c%22Oid%22%3a%22a97f2b47-fee0-4f84-a663-b1d45b4d0254%22%7d" xr:uid="{B382EDF9-257E-45C8-84EE-1C4C87AB95EA}"/>
  </hyperlinks>
  <printOptions horizontalCentered="1" verticalCentered="1"/>
  <pageMargins left="0.7" right="0.7" top="0.75" bottom="0.75" header="0.3" footer="0.3"/>
  <pageSetup scale="89" orientation="landscape"/>
  <headerFooter differentFirst="1"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CB7DF-FDFD-44D5-A61D-5E4CB3B8E2C3}">
  <dimension ref="A1:D13"/>
  <sheetViews>
    <sheetView workbookViewId="0">
      <selection activeCell="D4" sqref="D4"/>
    </sheetView>
  </sheetViews>
  <sheetFormatPr defaultRowHeight="14.25"/>
  <sheetData>
    <row r="1" spans="1:4">
      <c r="A1" s="1"/>
      <c r="B1" s="1"/>
      <c r="C1" s="1"/>
      <c r="D1" s="1"/>
    </row>
    <row r="2" spans="1:4">
      <c r="A2" s="107" t="s">
        <v>79</v>
      </c>
      <c r="B2" s="107"/>
      <c r="C2" s="2"/>
      <c r="D2" s="2"/>
    </row>
    <row r="3" spans="1:4" ht="15">
      <c r="A3" s="6" t="s">
        <v>80</v>
      </c>
      <c r="B3" s="10">
        <v>2025</v>
      </c>
      <c r="C3" s="3" t="s">
        <v>81</v>
      </c>
      <c r="D3" s="3">
        <v>2026</v>
      </c>
    </row>
    <row r="4" spans="1:4" ht="15">
      <c r="A4" s="11" t="s">
        <v>82</v>
      </c>
      <c r="B4" s="12" t="s">
        <v>83</v>
      </c>
    </row>
    <row r="5" spans="1:4">
      <c r="A5" s="3"/>
      <c r="B5" s="3"/>
      <c r="C5" s="3"/>
      <c r="D5" s="3"/>
    </row>
    <row r="6" spans="1:4">
      <c r="A6" s="4"/>
    </row>
    <row r="7" spans="1:4">
      <c r="A7" s="4"/>
      <c r="B7" s="3"/>
      <c r="C7" s="3"/>
      <c r="D7" s="3"/>
    </row>
    <row r="9" spans="1:4">
      <c r="A9" s="3"/>
      <c r="B9" s="3"/>
      <c r="C9" s="3"/>
      <c r="D9" s="3"/>
    </row>
    <row r="11" spans="1:4">
      <c r="A11" s="3"/>
      <c r="B11" s="3"/>
      <c r="C11" s="3"/>
      <c r="D11" s="3"/>
    </row>
    <row r="13" spans="1:4">
      <c r="A13" s="3"/>
      <c r="B13" s="3"/>
      <c r="C13" s="3"/>
      <c r="D13" s="3"/>
    </row>
  </sheetData>
  <mergeCells count="1">
    <mergeCell ref="A2:B2"/>
  </mergeCells>
  <dataValidations count="5">
    <dataValidation allowBlank="1" showInputMessage="1" showErrorMessage="1" prompt="Enter year in this cell" sqref="B3" xr:uid="{00000000-0002-0000-0000-000006000000}"/>
    <dataValidation allowBlank="1" showInputMessage="1" showErrorMessage="1" prompt="Select week start day in cell at right" sqref="A4" xr:uid="{00000000-0002-0000-0000-000005000000}"/>
    <dataValidation allowBlank="1" showInputMessage="1" showErrorMessage="1" prompt="Enter year in cell at right" sqref="A3" xr:uid="{00000000-0002-0000-0000-000004000000}"/>
    <dataValidation allowBlank="1" showInputMessage="1" showErrorMessage="1" prompt="Enter year and select calendar start day in the cells below. These Calendar Settings cells will not print" sqref="A2" xr:uid="{00000000-0002-0000-0000-000003000000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B4" xr:uid="{00000000-0002-0000-0000-000000000000}">
      <formula1>"SUNDAY,MONDAY"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topLeftCell="A8" zoomScaleNormal="100" workbookViewId="0">
      <selection activeCell="D14" sqref="D14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21" t="str">
        <f>"August "&amp;CalendarYear</f>
        <v>August 2025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DaysAndWeeks+DATE(CalendarYear,8,1)-WEEKDAY(DATE(CalendarYear,8,1),(WeekStart="Monday")+1)+1</f>
        <v>45865</v>
      </c>
      <c r="C3" s="9">
        <v>45866</v>
      </c>
      <c r="D3" s="9">
        <v>45867</v>
      </c>
      <c r="E3" s="9">
        <v>45868</v>
      </c>
      <c r="F3" s="9">
        <v>45869</v>
      </c>
      <c r="G3" s="9">
        <v>45870</v>
      </c>
      <c r="H3" s="9">
        <v>45871</v>
      </c>
    </row>
    <row r="4" spans="2:8" ht="99" customHeight="1">
      <c r="B4" s="9"/>
      <c r="C4" s="9"/>
      <c r="D4" s="9"/>
      <c r="E4" s="9"/>
      <c r="F4" s="9"/>
      <c r="G4" s="48" t="s">
        <v>12</v>
      </c>
      <c r="H4" s="9"/>
    </row>
    <row r="5" spans="2:8" ht="19.5" customHeight="1">
      <c r="B5" s="8">
        <f t="array" ref="B5:H5">DaysAndWeeks+DATE(CalendarYear,8,1)-WEEKDAY(DATE(CalendarYear,8,1),(WeekStart="Monday")+1)+8</f>
        <v>45872</v>
      </c>
      <c r="C5" s="8">
        <v>45873</v>
      </c>
      <c r="D5" s="8">
        <v>45874</v>
      </c>
      <c r="E5" s="8">
        <v>45875</v>
      </c>
      <c r="F5" s="8">
        <v>45876</v>
      </c>
      <c r="G5" s="8">
        <v>45877</v>
      </c>
      <c r="H5" s="8">
        <v>45878</v>
      </c>
    </row>
    <row r="6" spans="2:8" ht="86.25" customHeight="1">
      <c r="B6" s="8"/>
      <c r="C6" s="43" t="s">
        <v>13</v>
      </c>
      <c r="D6" s="8"/>
      <c r="E6" s="8"/>
      <c r="F6" s="8"/>
      <c r="G6" s="8"/>
      <c r="H6" s="8"/>
    </row>
    <row r="7" spans="2:8" ht="19.5" customHeight="1">
      <c r="B7" s="9">
        <f t="array" ref="B7:H7">DaysAndWeeks+DATE(CalendarYear,8,1)-WEEKDAY(DATE(CalendarYear,8,1),(WeekStart="Monday")+1)+15</f>
        <v>45879</v>
      </c>
      <c r="C7" s="9">
        <v>45880</v>
      </c>
      <c r="D7" s="9">
        <v>45881</v>
      </c>
      <c r="E7" s="9">
        <v>45882</v>
      </c>
      <c r="F7" s="9">
        <v>45883</v>
      </c>
      <c r="G7" s="9">
        <v>45884</v>
      </c>
      <c r="H7" s="9">
        <v>45885</v>
      </c>
    </row>
    <row r="8" spans="2:8" ht="57.95" customHeight="1">
      <c r="B8" s="9"/>
      <c r="C8" s="9"/>
      <c r="D8" s="9"/>
      <c r="E8" s="9"/>
      <c r="F8" s="73" t="s">
        <v>14</v>
      </c>
      <c r="G8" s="49" t="s">
        <v>15</v>
      </c>
      <c r="H8" s="9"/>
    </row>
    <row r="9" spans="2:8" ht="19.5" customHeight="1">
      <c r="B9" s="8">
        <f t="array" ref="B9:H9">DaysAndWeeks+DATE(CalendarYear,8,1)-WEEKDAY(DATE(CalendarYear,8,1),(WeekStart="Monday")+1)+22</f>
        <v>45886</v>
      </c>
      <c r="C9" s="8">
        <v>45887</v>
      </c>
      <c r="D9" s="8">
        <v>45888</v>
      </c>
      <c r="E9" s="8">
        <v>45889</v>
      </c>
      <c r="F9" s="8">
        <v>45890</v>
      </c>
      <c r="G9" s="8">
        <v>45891</v>
      </c>
      <c r="H9" s="8">
        <v>45892</v>
      </c>
    </row>
    <row r="10" spans="2:8" ht="57.95" customHeight="1">
      <c r="B10" s="8"/>
      <c r="C10" s="80" t="s">
        <v>2</v>
      </c>
      <c r="D10" s="8"/>
      <c r="E10" s="8"/>
      <c r="F10" s="8"/>
      <c r="G10" s="8"/>
      <c r="H10" s="8"/>
    </row>
    <row r="11" spans="2:8" ht="19.5" customHeight="1">
      <c r="B11" s="9">
        <f t="array" ref="B11:H11">DaysAndWeeks+DATE(CalendarYear,8,1)-WEEKDAY(DATE(CalendarYear,8,1),(WeekStart="Monday")+1)+29</f>
        <v>45893</v>
      </c>
      <c r="C11" s="9">
        <v>45894</v>
      </c>
      <c r="D11" s="9">
        <v>45895</v>
      </c>
      <c r="E11" s="9">
        <v>45896</v>
      </c>
      <c r="F11" s="9">
        <v>45897</v>
      </c>
      <c r="G11" s="9">
        <v>45898</v>
      </c>
      <c r="H11" s="9">
        <v>45899</v>
      </c>
    </row>
    <row r="12" spans="2:8" ht="168.75" customHeight="1">
      <c r="B12" s="9"/>
      <c r="C12" s="9"/>
      <c r="D12" s="9"/>
      <c r="E12" s="49"/>
      <c r="F12" s="79" t="s">
        <v>16</v>
      </c>
      <c r="G12" s="67" t="s">
        <v>17</v>
      </c>
      <c r="H12" s="9"/>
    </row>
    <row r="13" spans="2:8" ht="19.5" customHeight="1">
      <c r="B13" s="8">
        <f t="array" ref="B13:C13">DaysAndWeeks+DATE(CalendarYear,8,1)-WEEKDAY(DATE(CalendarYear,8,1),(WeekStart="Monday")+1)+36</f>
        <v>45900</v>
      </c>
      <c r="C13" s="8">
        <v>45901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4">
      <formula>DAY(B3)&gt;8</formula>
    </cfRule>
  </conditionalFormatting>
  <conditionalFormatting sqref="B11:H11">
    <cfRule type="expression" dxfId="3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D2CB2D6E-B784-4AA6-99EA-22DE4C9BD450}"/>
    <dataValidation allowBlank="1" showInputMessage="1" showErrorMessage="1" prompt="Enter Notes in this cell" sqref="E13:H13" xr:uid="{D307AB98-1167-4D6F-A8F7-D772803CF403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opLeftCell="A9" zoomScaleNormal="100" workbookViewId="0">
      <selection activeCell="D14" sqref="D14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25" t="str">
        <f>"September "&amp;CalendarYear</f>
        <v>September 2025</v>
      </c>
      <c r="C1" s="26"/>
      <c r="D1" s="26"/>
      <c r="E1" s="27"/>
      <c r="F1" s="27"/>
      <c r="G1" s="27"/>
      <c r="H1" s="28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9">
        <f t="array" ref="B3:H3">DaysAndWeeks+DATE(CalendarYear,9,1)-WEEKDAY(DATE(CalendarYear,9,1),(WeekStart="Monday")+1)+1</f>
        <v>45900</v>
      </c>
      <c r="C3" s="9">
        <v>45901</v>
      </c>
      <c r="D3" s="9">
        <v>45902</v>
      </c>
      <c r="E3" s="9">
        <v>45903</v>
      </c>
      <c r="F3" s="9">
        <v>45904</v>
      </c>
      <c r="G3" s="9">
        <v>45905</v>
      </c>
      <c r="H3" s="9">
        <v>45906</v>
      </c>
    </row>
    <row r="4" spans="2:8" ht="57.95" customHeight="1">
      <c r="B4" s="9"/>
      <c r="C4" s="37" t="s">
        <v>1</v>
      </c>
      <c r="D4" s="48" t="s">
        <v>18</v>
      </c>
      <c r="E4" s="9"/>
      <c r="F4" s="9"/>
      <c r="G4" s="9"/>
      <c r="H4" s="9"/>
    </row>
    <row r="5" spans="2:8" ht="19.5" customHeight="1">
      <c r="B5" s="8">
        <f t="array" ref="B5:H5">DaysAndWeeks+DATE(CalendarYear,9,1)-WEEKDAY(DATE(CalendarYear,9,1),(WeekStart="Monday")+1)+8</f>
        <v>45907</v>
      </c>
      <c r="C5" s="8">
        <v>45908</v>
      </c>
      <c r="D5" s="8">
        <v>45909</v>
      </c>
      <c r="E5" s="8">
        <v>45910</v>
      </c>
      <c r="F5" s="8">
        <v>45911</v>
      </c>
      <c r="G5" s="8">
        <v>45912</v>
      </c>
      <c r="H5" s="8">
        <v>45913</v>
      </c>
    </row>
    <row r="6" spans="2:8" ht="83.25" customHeight="1">
      <c r="B6" s="8"/>
      <c r="C6" s="43" t="s">
        <v>13</v>
      </c>
      <c r="D6" s="8"/>
      <c r="E6" s="8"/>
      <c r="F6" s="8"/>
      <c r="G6" s="8"/>
      <c r="H6" s="8"/>
    </row>
    <row r="7" spans="2:8" ht="19.5" customHeight="1">
      <c r="B7" s="9">
        <f t="array" ref="B7:H7">DaysAndWeeks+DATE(CalendarYear,9,1)-WEEKDAY(DATE(CalendarYear,9,1),(WeekStart="Monday")+1)+15</f>
        <v>45914</v>
      </c>
      <c r="C7" s="9">
        <v>45915</v>
      </c>
      <c r="D7" s="9">
        <v>45916</v>
      </c>
      <c r="E7" s="9">
        <v>45917</v>
      </c>
      <c r="F7" s="9">
        <v>45918</v>
      </c>
      <c r="G7" s="9">
        <v>45919</v>
      </c>
      <c r="H7" s="9">
        <v>45920</v>
      </c>
    </row>
    <row r="8" spans="2:8" ht="57.95" customHeight="1">
      <c r="B8" s="9"/>
      <c r="C8" s="74" t="s">
        <v>19</v>
      </c>
      <c r="D8" s="49" t="s">
        <v>15</v>
      </c>
      <c r="E8" s="9"/>
      <c r="F8" s="9"/>
      <c r="G8" s="9"/>
      <c r="H8" s="9"/>
    </row>
    <row r="9" spans="2:8" ht="19.5" customHeight="1">
      <c r="B9" s="8">
        <f t="array" ref="B9:H9">DaysAndWeeks+DATE(CalendarYear,9,1)-WEEKDAY(DATE(CalendarYear,9,1),(WeekStart="Monday")+1)+22</f>
        <v>45921</v>
      </c>
      <c r="C9" s="8">
        <v>45922</v>
      </c>
      <c r="D9" s="8">
        <v>45923</v>
      </c>
      <c r="E9" s="8">
        <v>45924</v>
      </c>
      <c r="F9" s="8">
        <v>45925</v>
      </c>
      <c r="G9" s="8">
        <v>45926</v>
      </c>
      <c r="H9" s="8">
        <v>45927</v>
      </c>
    </row>
    <row r="10" spans="2:8" ht="82.5" customHeight="1">
      <c r="B10" s="8"/>
      <c r="C10" s="80" t="s">
        <v>2</v>
      </c>
      <c r="D10" s="8"/>
      <c r="E10" s="8"/>
      <c r="F10" s="8"/>
      <c r="G10" s="44"/>
      <c r="H10" s="8"/>
    </row>
    <row r="11" spans="2:8" ht="19.5" customHeight="1">
      <c r="B11" s="9">
        <f t="array" ref="B11:H11">DaysAndWeeks+DATE(CalendarYear,9,1)-WEEKDAY(DATE(CalendarYear,9,1),(WeekStart="Monday")+1)+29</f>
        <v>45928</v>
      </c>
      <c r="C11" s="9">
        <v>45929</v>
      </c>
      <c r="D11" s="9">
        <v>45930</v>
      </c>
      <c r="E11" s="9">
        <v>45931</v>
      </c>
      <c r="F11" s="9">
        <v>45932</v>
      </c>
      <c r="G11" s="9">
        <v>45933</v>
      </c>
      <c r="H11" s="9">
        <v>45934</v>
      </c>
    </row>
    <row r="12" spans="2:8" ht="162.75" customHeight="1">
      <c r="B12" s="9"/>
      <c r="C12" s="79" t="s">
        <v>20</v>
      </c>
      <c r="D12" s="59" t="s">
        <v>21</v>
      </c>
      <c r="E12" s="9"/>
      <c r="F12" s="9"/>
      <c r="G12" s="9"/>
      <c r="H12" s="9"/>
    </row>
    <row r="13" spans="2:8" ht="19.5" customHeight="1">
      <c r="B13" s="8">
        <f t="array" ref="B13:C13">DaysAndWeeks+DATE(CalendarYear,9,1)-WEEKDAY(DATE(CalendarYear,9,1),(WeekStart="Monday")+1)+36</f>
        <v>45935</v>
      </c>
      <c r="C13" s="8">
        <v>45936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4">
      <formula>DAY(B3)&gt;8</formula>
    </cfRule>
  </conditionalFormatting>
  <conditionalFormatting sqref="B11:H11">
    <cfRule type="expression" dxfId="30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C19139AD-2930-468C-B717-C525F2AA5ACE}"/>
    <dataValidation allowBlank="1" showInputMessage="1" showErrorMessage="1" prompt="Enter Notes in this cell" sqref="E13:H13" xr:uid="{2168BEE0-7225-4522-9E03-BE9BF09EB5F2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topLeftCell="A9" zoomScaleNormal="100" workbookViewId="0">
      <selection activeCell="D13" sqref="D13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0" t="str">
        <f>"October "&amp;CalendarYear</f>
        <v>October 2025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DaysAndWeeks+DATE(CalendarYear,10,1)-WEEKDAY(DATE(CalendarYear,10,1),(WeekStart="Monday")+1)+1</f>
        <v>45928</v>
      </c>
      <c r="C3" s="29">
        <v>45929</v>
      </c>
      <c r="D3" s="29">
        <v>45930</v>
      </c>
      <c r="E3" s="29">
        <v>45931</v>
      </c>
      <c r="F3" s="29">
        <v>45932</v>
      </c>
      <c r="G3" s="29">
        <v>45933</v>
      </c>
      <c r="H3" s="29">
        <v>45934</v>
      </c>
    </row>
    <row r="4" spans="2:8" ht="57.95" customHeight="1">
      <c r="B4" s="30"/>
      <c r="C4" s="30"/>
      <c r="D4" s="54" t="s">
        <v>22</v>
      </c>
      <c r="E4" s="48" t="s">
        <v>23</v>
      </c>
      <c r="F4" s="30"/>
      <c r="G4" s="30"/>
      <c r="H4" s="30"/>
    </row>
    <row r="5" spans="2:8" ht="19.5" customHeight="1">
      <c r="B5" s="31">
        <f t="array" ref="B5:H5">DaysAndWeeks+DATE(CalendarYear,10,1)-WEEKDAY(DATE(CalendarYear,10,1),(WeekStart="Monday")+1)+8</f>
        <v>45935</v>
      </c>
      <c r="C5" s="31">
        <v>45936</v>
      </c>
      <c r="D5" s="31">
        <v>45937</v>
      </c>
      <c r="E5" s="31">
        <v>45938</v>
      </c>
      <c r="F5" s="31">
        <v>45939</v>
      </c>
      <c r="G5" s="31">
        <v>45940</v>
      </c>
      <c r="H5" s="31">
        <v>45941</v>
      </c>
    </row>
    <row r="6" spans="2:8" ht="79.5" customHeight="1">
      <c r="B6" s="31"/>
      <c r="C6" s="43" t="s">
        <v>13</v>
      </c>
      <c r="D6" s="31"/>
      <c r="E6" s="31"/>
      <c r="F6" s="55"/>
      <c r="G6" s="31"/>
      <c r="H6" s="31"/>
    </row>
    <row r="7" spans="2:8" ht="19.5" customHeight="1">
      <c r="B7" s="30">
        <f t="array" ref="B7:H7">DaysAndWeeks+DATE(CalendarYear,10,1)-WEEKDAY(DATE(CalendarYear,10,1),(WeekStart="Monday")+1)+15</f>
        <v>45942</v>
      </c>
      <c r="C7" s="30">
        <v>45943</v>
      </c>
      <c r="D7" s="30">
        <v>45944</v>
      </c>
      <c r="E7" s="30">
        <v>45945</v>
      </c>
      <c r="F7" s="30">
        <v>45946</v>
      </c>
      <c r="G7" s="30">
        <v>45947</v>
      </c>
      <c r="H7" s="30">
        <v>45948</v>
      </c>
    </row>
    <row r="8" spans="2:8" ht="57.95" customHeight="1">
      <c r="B8" s="30"/>
      <c r="D8" s="49" t="s">
        <v>24</v>
      </c>
      <c r="E8" s="49" t="s">
        <v>15</v>
      </c>
      <c r="F8" s="30"/>
      <c r="G8" s="30"/>
      <c r="H8" s="30"/>
    </row>
    <row r="9" spans="2:8" ht="19.5" customHeight="1">
      <c r="B9" s="31">
        <f t="array" ref="B9:H9">DaysAndWeeks+DATE(CalendarYear,10,1)-WEEKDAY(DATE(CalendarYear,10,1),(WeekStart="Monday")+1)+22</f>
        <v>45949</v>
      </c>
      <c r="C9" s="31">
        <v>45950</v>
      </c>
      <c r="D9" s="31">
        <v>45951</v>
      </c>
      <c r="E9" s="31">
        <v>45952</v>
      </c>
      <c r="F9" s="31">
        <v>45953</v>
      </c>
      <c r="G9" s="31">
        <v>45954</v>
      </c>
      <c r="H9" s="31">
        <v>45955</v>
      </c>
    </row>
    <row r="10" spans="2:8" ht="57.95" customHeight="1">
      <c r="B10" s="31"/>
      <c r="C10" s="31"/>
      <c r="D10" s="31"/>
      <c r="E10" s="31"/>
      <c r="F10" s="31"/>
      <c r="G10" s="31"/>
      <c r="H10" s="31"/>
    </row>
    <row r="11" spans="2:8" ht="19.5" customHeight="1">
      <c r="B11" s="30">
        <f t="array" ref="B11:H11">DaysAndWeeks+DATE(CalendarYear,10,1)-WEEKDAY(DATE(CalendarYear,10,1),(WeekStart="Monday")+1)+29</f>
        <v>45956</v>
      </c>
      <c r="C11" s="30">
        <v>45957</v>
      </c>
      <c r="D11" s="30">
        <v>45958</v>
      </c>
      <c r="E11" s="30">
        <v>45959</v>
      </c>
      <c r="F11" s="30">
        <v>45960</v>
      </c>
      <c r="G11" s="30">
        <v>45961</v>
      </c>
      <c r="H11" s="30">
        <v>45962</v>
      </c>
    </row>
    <row r="12" spans="2:8" ht="165.75" customHeight="1">
      <c r="B12" s="30"/>
      <c r="C12" s="30"/>
      <c r="D12" s="49"/>
      <c r="E12" s="49"/>
      <c r="F12" s="79" t="s">
        <v>25</v>
      </c>
      <c r="G12" s="56" t="s">
        <v>26</v>
      </c>
      <c r="H12" s="30"/>
    </row>
    <row r="13" spans="2:8" ht="19.5" customHeight="1">
      <c r="B13" s="8">
        <f t="array" ref="B13:C13">DaysAndWeeks+DATE(CalendarYear,10,1)-WEEKDAY(DATE(CalendarYear,10,1),(WeekStart="Monday")+1)+36</f>
        <v>45963</v>
      </c>
      <c r="C13" s="8">
        <v>45964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29" priority="1">
      <formula>AND(DAY(B13)&gt;=1,DAY(B13)&lt;=15)</formula>
    </cfRule>
  </conditionalFormatting>
  <conditionalFormatting sqref="B3:G3">
    <cfRule type="expression" dxfId="28" priority="4">
      <formula>DAY(B3)&gt;8</formula>
    </cfRule>
  </conditionalFormatting>
  <conditionalFormatting sqref="B11:H11">
    <cfRule type="expression" dxfId="27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FFF6E3FD-9243-462C-A12D-A385E0DC9D68}"/>
    <dataValidation allowBlank="1" showInputMessage="1" showErrorMessage="1" prompt="Enter Notes in this cell" sqref="E13:H13" xr:uid="{607A10FF-EAC6-46FC-AA79-8E1D2A76EAF4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topLeftCell="B10" zoomScaleNormal="100" workbookViewId="0">
      <selection activeCell="D14" sqref="D14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0" t="str">
        <f>"November "&amp;CalendarYear</f>
        <v>November 2025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DaysAndWeeks+DATE(CalendarYear,11,1)-WEEKDAY(DATE(CalendarYear,11,1),(WeekStart="Monday")+1)+1</f>
        <v>45956</v>
      </c>
      <c r="C3" s="29">
        <v>45957</v>
      </c>
      <c r="D3" s="29">
        <v>45958</v>
      </c>
      <c r="E3" s="29">
        <v>45959</v>
      </c>
      <c r="F3" s="29">
        <v>45960</v>
      </c>
      <c r="G3" s="29">
        <v>45961</v>
      </c>
      <c r="H3" s="29">
        <v>45962</v>
      </c>
    </row>
    <row r="4" spans="2:8" ht="57.95" customHeight="1">
      <c r="B4" s="29"/>
      <c r="C4" s="29"/>
      <c r="D4" s="29"/>
      <c r="E4" s="29"/>
      <c r="F4" s="29"/>
      <c r="G4" s="48"/>
      <c r="H4" s="29"/>
    </row>
    <row r="5" spans="2:8" ht="19.5" customHeight="1">
      <c r="B5" s="31">
        <f t="array" ref="B5:H5">DaysAndWeeks+DATE(CalendarYear,11,1)-WEEKDAY(DATE(CalendarYear,11,1),(WeekStart="Monday")+1)+8</f>
        <v>45963</v>
      </c>
      <c r="C5" s="31">
        <v>45964</v>
      </c>
      <c r="D5" s="31">
        <v>45965</v>
      </c>
      <c r="E5" s="31">
        <v>45966</v>
      </c>
      <c r="F5" s="31">
        <v>45967</v>
      </c>
      <c r="G5" s="31">
        <v>45968</v>
      </c>
      <c r="H5" s="31">
        <v>45969</v>
      </c>
    </row>
    <row r="6" spans="2:8" ht="115.5" customHeight="1">
      <c r="B6" s="31"/>
      <c r="C6" s="77" t="s">
        <v>27</v>
      </c>
      <c r="D6" s="43" t="s">
        <v>13</v>
      </c>
      <c r="E6" s="31"/>
      <c r="F6" s="31"/>
      <c r="G6" s="31"/>
      <c r="H6" s="31"/>
    </row>
    <row r="7" spans="2:8" ht="19.5" customHeight="1">
      <c r="B7" s="29">
        <f t="array" ref="B7:H7">DaysAndWeeks+DATE(CalendarYear,11,1)-WEEKDAY(DATE(CalendarYear,11,1),(WeekStart="Monday")+1)+15</f>
        <v>45970</v>
      </c>
      <c r="C7" s="29">
        <v>45971</v>
      </c>
      <c r="D7" s="29">
        <v>45972</v>
      </c>
      <c r="E7" s="29">
        <v>45973</v>
      </c>
      <c r="F7" s="29">
        <v>45974</v>
      </c>
      <c r="G7" s="29">
        <v>45975</v>
      </c>
      <c r="H7" s="29">
        <v>45976</v>
      </c>
    </row>
    <row r="8" spans="2:8" ht="72" customHeight="1">
      <c r="B8" s="29"/>
      <c r="C8" s="29"/>
      <c r="D8" s="37" t="s">
        <v>1</v>
      </c>
      <c r="E8" s="29"/>
      <c r="F8" s="49"/>
      <c r="G8" s="49"/>
      <c r="H8" s="29"/>
    </row>
    <row r="9" spans="2:8">
      <c r="B9" s="31">
        <f t="array" ref="B9:H9">DaysAndWeeks+DATE(CalendarYear,11,1)-WEEKDAY(DATE(CalendarYear,11,1),(WeekStart="Monday")+1)+22</f>
        <v>45977</v>
      </c>
      <c r="C9" s="31">
        <v>45978</v>
      </c>
      <c r="D9" s="31">
        <v>45979</v>
      </c>
      <c r="E9" s="31">
        <v>45980</v>
      </c>
      <c r="F9" s="31">
        <v>45981</v>
      </c>
      <c r="G9" s="31">
        <v>45982</v>
      </c>
      <c r="H9" s="31">
        <v>45983</v>
      </c>
    </row>
    <row r="10" spans="2:8" ht="69.75" customHeight="1">
      <c r="B10" s="31"/>
      <c r="C10" s="75" t="s">
        <v>28</v>
      </c>
      <c r="D10" s="44" t="s">
        <v>15</v>
      </c>
      <c r="E10" s="31"/>
      <c r="F10" s="31"/>
      <c r="G10" s="31"/>
      <c r="H10" s="31"/>
    </row>
    <row r="11" spans="2:8" ht="19.5" customHeight="1">
      <c r="B11" s="29">
        <f t="array" ref="B11:H11">DaysAndWeeks+DATE(CalendarYear,11,1)-WEEKDAY(DATE(CalendarYear,11,1),(WeekStart="Monday")+1)+29</f>
        <v>45984</v>
      </c>
      <c r="C11" s="29">
        <v>45985</v>
      </c>
      <c r="D11" s="29">
        <v>45986</v>
      </c>
      <c r="E11" s="29">
        <v>45987</v>
      </c>
      <c r="F11" s="29">
        <v>45988</v>
      </c>
      <c r="G11" s="29">
        <v>45989</v>
      </c>
      <c r="H11" s="29">
        <v>45990</v>
      </c>
    </row>
    <row r="12" spans="2:8" ht="181.5" customHeight="1">
      <c r="B12" s="29"/>
      <c r="C12" s="49"/>
      <c r="D12" s="79" t="s">
        <v>29</v>
      </c>
      <c r="E12" s="56" t="s">
        <v>30</v>
      </c>
      <c r="F12" s="38" t="s">
        <v>1</v>
      </c>
      <c r="G12" s="38" t="s">
        <v>1</v>
      </c>
      <c r="H12" s="29"/>
    </row>
    <row r="13" spans="2:8" ht="19.5" customHeight="1">
      <c r="B13" s="8">
        <f t="array" ref="B13:C13">DaysAndWeeks+DATE(CalendarYear,11,1)-WEEKDAY(DATE(CalendarYear,11,1),(WeekStart="Monday")+1)+36</f>
        <v>45991</v>
      </c>
      <c r="C13" s="8">
        <v>45992</v>
      </c>
      <c r="D13" s="7" t="s">
        <v>10</v>
      </c>
      <c r="E13" s="91"/>
      <c r="F13" s="91"/>
      <c r="G13" s="92"/>
      <c r="H13" s="53"/>
    </row>
    <row r="14" spans="2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5">
      <formula>DAY(B3)&gt;8</formula>
    </cfRule>
  </conditionalFormatting>
  <conditionalFormatting sqref="B11:H11">
    <cfRule type="expression" dxfId="24" priority="6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is cell" sqref="E13:G13" xr:uid="{C99B33E4-27E7-4317-B9EB-14AD5FA1CA99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  <dataValidation allowBlank="1" showInputMessage="1" showErrorMessage="1" prompt="Enter Notes in the cell at right" sqref="D13:D14" xr:uid="{A1B2F2E8-7BF9-4605-9EF3-45E068C932A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topLeftCell="A12" zoomScaleNormal="100" workbookViewId="0">
      <selection activeCell="D14" sqref="D14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"December "&amp;CalendarYear</f>
        <v>December 2025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DaysAndWeeks+DATE(CalendarYear,12,1)-WEEKDAY(DATE(CalendarYear,12,1),(WeekStart="Monday")+1)+1</f>
        <v>45991</v>
      </c>
      <c r="C3" s="29">
        <v>45992</v>
      </c>
      <c r="D3" s="29">
        <v>45993</v>
      </c>
      <c r="E3" s="29">
        <v>45994</v>
      </c>
      <c r="F3" s="29">
        <v>45995</v>
      </c>
      <c r="G3" s="29">
        <v>45996</v>
      </c>
      <c r="H3" s="29">
        <v>45997</v>
      </c>
    </row>
    <row r="4" spans="2:8" ht="112.5" customHeight="1">
      <c r="B4" s="29"/>
      <c r="C4" s="48" t="s">
        <v>31</v>
      </c>
      <c r="D4" s="45" t="s">
        <v>13</v>
      </c>
      <c r="E4" s="29"/>
      <c r="F4" s="29"/>
      <c r="G4" s="29"/>
      <c r="H4" s="29"/>
    </row>
    <row r="5" spans="2:8" ht="19.5" customHeight="1">
      <c r="B5" s="31">
        <f t="array" ref="B5:H5">DaysAndWeeks+DATE(CalendarYear,12,1)-WEEKDAY(DATE(CalendarYear,12,1),(WeekStart="Monday")+1)+8</f>
        <v>45998</v>
      </c>
      <c r="C5" s="31">
        <v>45999</v>
      </c>
      <c r="D5" s="31">
        <v>46000</v>
      </c>
      <c r="E5" s="31">
        <v>46001</v>
      </c>
      <c r="F5" s="31">
        <v>46002</v>
      </c>
      <c r="G5" s="31">
        <v>46003</v>
      </c>
      <c r="H5" s="31">
        <v>46004</v>
      </c>
    </row>
    <row r="6" spans="2:8" ht="57.95" customHeight="1">
      <c r="B6" s="31"/>
      <c r="C6" s="31"/>
      <c r="D6" s="31"/>
      <c r="E6" s="31"/>
      <c r="F6" s="31"/>
      <c r="G6" s="44" t="s">
        <v>32</v>
      </c>
      <c r="H6" s="33"/>
    </row>
    <row r="7" spans="2:8" ht="19.5" customHeight="1">
      <c r="B7" s="29">
        <f t="array" ref="B7:H7">DaysAndWeeks+DATE(CalendarYear,12,1)-WEEKDAY(DATE(CalendarYear,12,1),(WeekStart="Monday")+1)+15</f>
        <v>46005</v>
      </c>
      <c r="C7" s="29">
        <v>46006</v>
      </c>
      <c r="D7" s="29">
        <v>46007</v>
      </c>
      <c r="E7" s="29">
        <v>46008</v>
      </c>
      <c r="F7" s="29">
        <v>46009</v>
      </c>
      <c r="G7" s="29">
        <v>46010</v>
      </c>
      <c r="H7" s="29">
        <v>46011</v>
      </c>
    </row>
    <row r="8" spans="2:8" ht="57.95" customHeight="1">
      <c r="B8" s="29"/>
      <c r="C8" s="49" t="s">
        <v>15</v>
      </c>
      <c r="D8" s="29"/>
      <c r="E8" s="48" t="s">
        <v>2</v>
      </c>
      <c r="F8" s="29"/>
      <c r="G8" s="29"/>
      <c r="H8" s="34"/>
    </row>
    <row r="9" spans="2:8" ht="19.5" customHeight="1">
      <c r="B9" s="31">
        <f t="array" ref="B9:H9">DaysAndWeeks+DATE(CalendarYear,12,1)-WEEKDAY(DATE(CalendarYear,12,1),(WeekStart="Monday")+1)+22</f>
        <v>46012</v>
      </c>
      <c r="C9" s="31">
        <v>46013</v>
      </c>
      <c r="D9" s="31">
        <v>46014</v>
      </c>
      <c r="E9" s="31">
        <v>46015</v>
      </c>
      <c r="F9" s="31">
        <v>46016</v>
      </c>
      <c r="G9" s="31">
        <v>46017</v>
      </c>
      <c r="H9" s="31">
        <v>46018</v>
      </c>
    </row>
    <row r="10" spans="2:8" ht="57.95" customHeight="1">
      <c r="B10" s="31"/>
      <c r="C10" s="31"/>
      <c r="D10" s="70"/>
      <c r="E10" s="40" t="s">
        <v>1</v>
      </c>
      <c r="F10" s="40" t="s">
        <v>1</v>
      </c>
      <c r="G10" s="40" t="s">
        <v>1</v>
      </c>
      <c r="H10" s="31"/>
    </row>
    <row r="11" spans="2:8" ht="19.5" customHeight="1">
      <c r="B11" s="29">
        <f t="array" ref="B11:H11">DaysAndWeeks+DATE(CalendarYear,12,1)-WEEKDAY(DATE(CalendarYear,12,1),(WeekStart="Monday")+1)+29</f>
        <v>46019</v>
      </c>
      <c r="C11" s="29">
        <v>46020</v>
      </c>
      <c r="D11" s="29">
        <v>46021</v>
      </c>
      <c r="E11" s="29">
        <v>46022</v>
      </c>
      <c r="F11" s="29">
        <v>46023</v>
      </c>
      <c r="G11" s="29">
        <v>46024</v>
      </c>
      <c r="H11" s="29">
        <v>46025</v>
      </c>
    </row>
    <row r="12" spans="2:8" ht="191.25" customHeight="1">
      <c r="B12" s="29"/>
      <c r="C12" s="69"/>
      <c r="D12" s="79" t="s">
        <v>33</v>
      </c>
      <c r="E12" s="57" t="s">
        <v>34</v>
      </c>
      <c r="G12" s="29"/>
      <c r="H12" s="29"/>
    </row>
    <row r="13" spans="2:8" ht="19.5" customHeight="1">
      <c r="B13" s="8">
        <f t="array" ref="B13:C13">DaysAndWeeks+DATE(CalendarYear,12,1)-WEEKDAY(DATE(CalendarYear,12,1),(WeekStart="Monday")+1)+36</f>
        <v>46026</v>
      </c>
      <c r="C13" s="8">
        <v>46027</v>
      </c>
      <c r="D13" s="7" t="s">
        <v>10</v>
      </c>
      <c r="E13" s="65"/>
      <c r="F13" s="65"/>
      <c r="G13" s="65"/>
      <c r="H13" s="66"/>
    </row>
    <row r="14" spans="2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4">
      <formula>DAY(B3)&gt;8</formula>
    </cfRule>
  </conditionalFormatting>
  <conditionalFormatting sqref="B11:H11">
    <cfRule type="expression" dxfId="21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is cell" sqref="E13:H13" xr:uid="{4C87CFA9-0F2B-4FED-B29C-1480B36020E5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  <dataValidation allowBlank="1" showInputMessage="1" showErrorMessage="1" prompt="Enter Notes in the cell at right" sqref="D13:D14" xr:uid="{6BF8A5C3-A99B-43C9-AD6F-FA478CE2C51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H14"/>
  <sheetViews>
    <sheetView showGridLines="0" tabSelected="1" zoomScaleNormal="100" workbookViewId="0">
      <selection activeCell="K4" sqref="K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8" s="1" customFormat="1" ht="60" customHeight="1">
      <c r="A1"/>
      <c r="B1" s="13" t="str">
        <f>"January "&amp;CalendarYear2</f>
        <v>January 2026</v>
      </c>
      <c r="C1" s="14"/>
      <c r="D1" s="14"/>
      <c r="E1" s="15"/>
      <c r="F1" s="15"/>
      <c r="G1" s="15"/>
      <c r="H1" s="61"/>
    </row>
    <row r="2" spans="1:8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29">
        <f t="array" ref="B3:H3">DaysAndWeeks+DATE(CalendarYear2,1,1)-WEEKDAY(DATE(CalendarYear2,1,1),(WeekStart="Monday")+1)+1</f>
        <v>46019</v>
      </c>
      <c r="C3" s="29">
        <v>46020</v>
      </c>
      <c r="D3" s="29">
        <v>46021</v>
      </c>
      <c r="E3" s="29">
        <v>46022</v>
      </c>
      <c r="F3" s="29">
        <v>46023</v>
      </c>
      <c r="G3" s="29">
        <v>46024</v>
      </c>
      <c r="H3" s="29">
        <v>46025</v>
      </c>
    </row>
    <row r="4" spans="1:8" ht="57.95" customHeight="1">
      <c r="B4" s="29"/>
      <c r="C4" s="29"/>
      <c r="D4" s="29"/>
      <c r="F4" s="38" t="s">
        <v>1</v>
      </c>
      <c r="G4" s="48" t="s">
        <v>35</v>
      </c>
      <c r="H4" s="29"/>
    </row>
    <row r="5" spans="1:8" s="3" customFormat="1" ht="19.5" customHeight="1">
      <c r="A5"/>
      <c r="B5" s="35">
        <f t="array" ref="B5:H5">DaysAndWeeks+DATE(CalendarYear2,1,1)-WEEKDAY(DATE(CalendarYear2,1,1),(WeekStart="Monday")+1)+8</f>
        <v>46026</v>
      </c>
      <c r="C5" s="35">
        <v>46027</v>
      </c>
      <c r="D5" s="35">
        <v>46028</v>
      </c>
      <c r="E5" s="35">
        <v>46029</v>
      </c>
      <c r="F5" s="35">
        <v>46030</v>
      </c>
      <c r="G5" s="35">
        <v>46031</v>
      </c>
      <c r="H5" s="35">
        <v>46032</v>
      </c>
    </row>
    <row r="6" spans="1:8" ht="114.75" customHeight="1">
      <c r="B6" s="35"/>
      <c r="C6" s="43" t="s">
        <v>13</v>
      </c>
      <c r="D6" s="35"/>
      <c r="E6" s="35"/>
      <c r="F6" s="35"/>
      <c r="G6" s="35"/>
      <c r="H6" s="35"/>
    </row>
    <row r="7" spans="1:8" s="3" customFormat="1" ht="19.5" customHeight="1">
      <c r="A7"/>
      <c r="B7" s="29">
        <f t="array" ref="B7:H7">DaysAndWeeks+DATE(CalendarYear2,1,1)-WEEKDAY(DATE(CalendarYear2,1,1),(WeekStart="Monday")+1)+15</f>
        <v>46033</v>
      </c>
      <c r="C7" s="29">
        <v>46034</v>
      </c>
      <c r="D7" s="29">
        <v>46035</v>
      </c>
      <c r="E7" s="29">
        <v>46036</v>
      </c>
      <c r="F7" s="29">
        <v>46037</v>
      </c>
      <c r="G7" s="29">
        <v>46038</v>
      </c>
      <c r="H7" s="29">
        <v>46039</v>
      </c>
    </row>
    <row r="8" spans="1:8" ht="95.25" customHeight="1">
      <c r="B8" s="29"/>
      <c r="C8" s="29"/>
      <c r="D8" s="29"/>
      <c r="E8" s="46"/>
      <c r="F8" s="46" t="s">
        <v>36</v>
      </c>
      <c r="G8" s="76" t="s">
        <v>37</v>
      </c>
      <c r="H8" s="29"/>
    </row>
    <row r="9" spans="1:8" s="3" customFormat="1" ht="19.5" customHeight="1">
      <c r="A9"/>
      <c r="B9" s="31">
        <f t="array" ref="B9:H9">DaysAndWeeks+DATE(CalendarYear2,1,1)-WEEKDAY(DATE(CalendarYear2,1,1),(WeekStart="Monday")+1)+22</f>
        <v>46040</v>
      </c>
      <c r="C9" s="31">
        <v>46041</v>
      </c>
      <c r="D9" s="31">
        <v>46042</v>
      </c>
      <c r="E9" s="31">
        <v>46043</v>
      </c>
      <c r="F9" s="31">
        <v>46044</v>
      </c>
      <c r="G9" s="31">
        <v>46045</v>
      </c>
      <c r="H9" s="31">
        <v>46046</v>
      </c>
    </row>
    <row r="10" spans="1:8" ht="57.95" customHeight="1">
      <c r="B10" s="31"/>
      <c r="C10" s="39" t="s">
        <v>1</v>
      </c>
      <c r="D10" s="31"/>
      <c r="E10" s="31"/>
      <c r="F10" s="31"/>
      <c r="G10" s="31"/>
      <c r="H10" s="31"/>
    </row>
    <row r="11" spans="1:8" s="3" customFormat="1" ht="19.5" customHeight="1">
      <c r="A11"/>
      <c r="B11" s="29">
        <f t="array" ref="B11:H11">DaysAndWeeks+DATE(CalendarYear2,1,1)-WEEKDAY(DATE(CalendarYear2,1,1),(WeekStart="Monday")+1)+29</f>
        <v>46047</v>
      </c>
      <c r="C11" s="29">
        <v>46048</v>
      </c>
      <c r="D11" s="29">
        <v>46049</v>
      </c>
      <c r="E11" s="29">
        <v>46050</v>
      </c>
      <c r="F11" s="29">
        <v>46051</v>
      </c>
      <c r="G11" s="29">
        <v>46052</v>
      </c>
      <c r="H11" s="29">
        <v>46053</v>
      </c>
    </row>
    <row r="12" spans="1:8" ht="218.25" customHeight="1">
      <c r="B12" s="29"/>
      <c r="C12" s="29"/>
      <c r="D12" s="29"/>
      <c r="E12" s="89" t="s">
        <v>38</v>
      </c>
      <c r="F12" s="50" t="s">
        <v>39</v>
      </c>
      <c r="G12" s="57" t="s">
        <v>40</v>
      </c>
      <c r="H12" s="29"/>
    </row>
    <row r="13" spans="1:8" s="3" customFormat="1" ht="19.5" customHeight="1">
      <c r="A13"/>
      <c r="B13" s="8">
        <f t="array" ref="B13:C13">DaysAndWeeks+DATE(CalendarYear2,1,1)-WEEKDAY(DATE(CalendarYear2,1,1),(WeekStart="Monday")+1)+36</f>
        <v>46054</v>
      </c>
      <c r="C13" s="8">
        <v>46055</v>
      </c>
      <c r="D13" s="7" t="s">
        <v>10</v>
      </c>
      <c r="E13" s="65"/>
      <c r="F13" s="65"/>
      <c r="G13" s="65"/>
      <c r="H13" s="66"/>
    </row>
    <row r="14" spans="1:8" ht="57.95" customHeight="1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phoneticPr fontId="1" type="noConversion"/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25">
      <formula>DAY(B3)&gt;8</formula>
    </cfRule>
  </conditionalFormatting>
  <conditionalFormatting sqref="B11:H11">
    <cfRule type="expression" dxfId="18" priority="26">
      <formula>AND(DAY(B11)&gt;=1,DAY(B11)&lt;=15)</formula>
    </cfRule>
  </conditionalFormatting>
  <dataValidations count="9"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3" xr:uid="{6A675B72-5612-4C1E-9A2D-0AE06E159434}"/>
    <dataValidation allowBlank="1" showInputMessage="1" showErrorMessage="1" prompt="The year in this cell is automatically updated. Select another year in cell K3 to change the year" sqref="C1" xr:uid="{68DB1B5F-672F-42EA-B173-279D18DF96BF}"/>
    <dataValidation allowBlank="1" showInputMessage="1" showErrorMessage="1" prompt="Enter Notes in the cell at right" sqref="D13:D14" xr:uid="{7EEFED5C-4920-42CD-AF76-36ADDBEE844B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L16"/>
  <sheetViews>
    <sheetView showGridLines="0" zoomScaleNormal="100" workbookViewId="0">
      <selection activeCell="E4" sqref="E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1:12" s="1" customFormat="1" ht="59.25" customHeight="1">
      <c r="A1"/>
      <c r="B1" s="13" t="str">
        <f>"February "&amp;CalendarYear2</f>
        <v>February 2026</v>
      </c>
      <c r="C1" s="14"/>
      <c r="D1" s="14"/>
      <c r="E1" s="15"/>
      <c r="F1" s="15"/>
      <c r="G1" s="15"/>
      <c r="H1" s="16"/>
    </row>
    <row r="2" spans="1:12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12" s="3" customFormat="1" ht="19.5" customHeight="1">
      <c r="A3"/>
      <c r="B3" s="29">
        <f t="array" ref="B3:H3">DaysAndWeeks+DATE(CalendarYear2,2,1)-WEEKDAY(DATE(CalendarYear2,2,1),(WeekStart="Monday")+1)+1</f>
        <v>46054</v>
      </c>
      <c r="C3" s="29">
        <v>46055</v>
      </c>
      <c r="D3" s="29">
        <v>46056</v>
      </c>
      <c r="E3" s="29">
        <v>46057</v>
      </c>
      <c r="F3" s="29">
        <v>46058</v>
      </c>
      <c r="G3" s="29">
        <v>46059</v>
      </c>
      <c r="H3" s="29">
        <v>46060</v>
      </c>
    </row>
    <row r="4" spans="1:12" ht="48" customHeight="1">
      <c r="B4" s="29"/>
      <c r="C4" s="48" t="s">
        <v>41</v>
      </c>
      <c r="D4" s="29"/>
      <c r="E4" s="94" t="s">
        <v>42</v>
      </c>
      <c r="F4" s="29"/>
      <c r="G4" s="29"/>
      <c r="H4" s="29"/>
      <c r="L4" s="93"/>
    </row>
    <row r="5" spans="1:12" ht="48.75" customHeight="1">
      <c r="B5" s="29"/>
      <c r="C5" s="48"/>
      <c r="D5" s="29"/>
      <c r="E5" s="95" t="s">
        <v>43</v>
      </c>
      <c r="F5" s="29"/>
      <c r="G5" s="29"/>
      <c r="H5" s="29"/>
      <c r="L5" s="93"/>
    </row>
    <row r="6" spans="1:12" s="3" customFormat="1" ht="19.5" customHeight="1">
      <c r="A6"/>
      <c r="B6" s="31">
        <f t="array" ref="B6:H6">DaysAndWeeks+DATE(CalendarYear2,2,1)-WEEKDAY(DATE(CalendarYear2,2,1),(WeekStart="Monday")+1)+8</f>
        <v>46061</v>
      </c>
      <c r="C6" s="31">
        <v>46062</v>
      </c>
      <c r="D6" s="31">
        <v>46063</v>
      </c>
      <c r="E6" s="31">
        <v>46064</v>
      </c>
      <c r="F6" s="31">
        <v>46065</v>
      </c>
      <c r="G6" s="31">
        <v>46066</v>
      </c>
      <c r="H6" s="31">
        <v>46067</v>
      </c>
    </row>
    <row r="7" spans="1:12" ht="111" customHeight="1">
      <c r="B7" s="31"/>
      <c r="C7" s="51"/>
      <c r="D7" s="43" t="s">
        <v>13</v>
      </c>
      <c r="E7" s="31"/>
      <c r="F7" s="31"/>
      <c r="G7" s="52" t="s">
        <v>44</v>
      </c>
      <c r="H7" s="31"/>
    </row>
    <row r="8" spans="1:12" ht="55.5" customHeight="1">
      <c r="B8" s="31"/>
      <c r="C8" s="51"/>
      <c r="D8" s="98" t="s">
        <v>45</v>
      </c>
      <c r="E8" s="31"/>
      <c r="F8" s="31"/>
      <c r="G8" s="52"/>
      <c r="H8" s="31"/>
    </row>
    <row r="9" spans="1:12" s="3" customFormat="1" ht="19.5" customHeight="1">
      <c r="A9"/>
      <c r="B9" s="29">
        <f t="array" ref="B9:H9">DaysAndWeeks+DATE(CalendarYear2,2,1)-WEEKDAY(DATE(CalendarYear2,2,1),(WeekStart="Monday")+1)+15</f>
        <v>46068</v>
      </c>
      <c r="C9" s="29">
        <v>46069</v>
      </c>
      <c r="D9" s="29">
        <v>46070</v>
      </c>
      <c r="E9" s="29">
        <v>46071</v>
      </c>
      <c r="F9" s="29">
        <v>46072</v>
      </c>
      <c r="G9" s="29">
        <v>46073</v>
      </c>
      <c r="H9" s="29">
        <v>46074</v>
      </c>
    </row>
    <row r="10" spans="1:12" ht="57.95" customHeight="1">
      <c r="B10" s="29"/>
      <c r="C10" s="46" t="s">
        <v>15</v>
      </c>
      <c r="D10" s="29"/>
      <c r="E10" s="29"/>
      <c r="F10" s="29"/>
      <c r="H10" s="34"/>
    </row>
    <row r="11" spans="1:12" s="3" customFormat="1" ht="19.5" customHeight="1">
      <c r="A11"/>
      <c r="B11" s="31">
        <f t="array" ref="B11:H11">DaysAndWeeks+DATE(CalendarYear2,2,1)-WEEKDAY(DATE(CalendarYear2,2,1),(WeekStart="Monday")+1)+22</f>
        <v>46075</v>
      </c>
      <c r="C11" s="31">
        <v>46076</v>
      </c>
      <c r="D11" s="31">
        <v>46077</v>
      </c>
      <c r="E11" s="31">
        <v>46078</v>
      </c>
      <c r="F11" s="31">
        <v>46079</v>
      </c>
      <c r="G11" s="31">
        <v>46080</v>
      </c>
      <c r="H11" s="31">
        <v>46081</v>
      </c>
    </row>
    <row r="12" spans="1:12" ht="162.75" customHeight="1">
      <c r="B12" s="31"/>
      <c r="C12" s="52"/>
      <c r="D12" s="43" t="s">
        <v>2</v>
      </c>
      <c r="E12" s="44"/>
      <c r="F12" s="82" t="s">
        <v>46</v>
      </c>
      <c r="G12" s="71" t="s">
        <v>47</v>
      </c>
      <c r="H12" s="31"/>
    </row>
    <row r="13" spans="1:12" s="3" customFormat="1" ht="19.5" customHeight="1">
      <c r="A13"/>
      <c r="B13" s="29">
        <f t="array" ref="B13:H13">DaysAndWeeks+DATE(CalendarYear2,2,1)-WEEKDAY(DATE(CalendarYear2,2,1),(WeekStart="Monday")+1)+29</f>
        <v>46082</v>
      </c>
      <c r="C13" s="29">
        <v>46083</v>
      </c>
      <c r="D13" s="29">
        <v>46084</v>
      </c>
      <c r="E13" s="29">
        <v>46085</v>
      </c>
      <c r="F13" s="29">
        <v>46086</v>
      </c>
      <c r="G13" s="29">
        <v>46087</v>
      </c>
      <c r="H13" s="29">
        <v>46088</v>
      </c>
    </row>
    <row r="14" spans="1:12" ht="123" customHeight="1">
      <c r="B14" s="29"/>
      <c r="C14" s="29"/>
      <c r="D14" s="29"/>
      <c r="H14" s="29"/>
    </row>
    <row r="15" spans="1:12" s="3" customFormat="1" ht="19.5" customHeight="1">
      <c r="A15"/>
      <c r="B15" s="8">
        <f t="array" ref="B15:C15">DaysAndWeeks+DATE(CalendarYear2,2,1)-WEEKDAY(DATE(CalendarYear2,2,1),(WeekStart="Monday")+1)+36</f>
        <v>46089</v>
      </c>
      <c r="C15" s="8">
        <v>46090</v>
      </c>
      <c r="D15" s="7" t="s">
        <v>10</v>
      </c>
      <c r="E15" s="65"/>
      <c r="F15" s="65"/>
      <c r="G15" s="65"/>
      <c r="H15" s="66"/>
    </row>
    <row r="16" spans="1:12" ht="57.95" customHeight="1">
      <c r="B16" s="8"/>
      <c r="C16" s="8"/>
      <c r="D16" s="104" t="s">
        <v>48</v>
      </c>
      <c r="E16" s="102"/>
      <c r="F16" s="102"/>
      <c r="G16" s="102"/>
      <c r="H16" s="103"/>
    </row>
  </sheetData>
  <mergeCells count="1">
    <mergeCell ref="D16:H16"/>
  </mergeCells>
  <conditionalFormatting sqref="B15:D15">
    <cfRule type="expression" dxfId="17" priority="1">
      <formula>AND(DAY(B15)&gt;=1,DAY(B15)&lt;=15)</formula>
    </cfRule>
  </conditionalFormatting>
  <conditionalFormatting sqref="B3:G3">
    <cfRule type="expression" dxfId="16" priority="4">
      <formula>DAY(B3)&gt;8</formula>
    </cfRule>
  </conditionalFormatting>
  <conditionalFormatting sqref="B13:H13">
    <cfRule type="expression" dxfId="15" priority="5">
      <formula>AND(DAY(B13)&gt;=1,DAY(B13)&lt;=15)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is cell" sqref="E15:H15" xr:uid="{F6183110-C254-4FA4-B690-CE3D9D906187}"/>
    <dataValidation allowBlank="1" showInputMessage="1" showErrorMessage="1" prompt="This row &amp; rows 6, 8, 10, 12, &amp; 14 are cells for entering daily notes related to the calendar day in the cell above" sqref="B4:B5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  <dataValidation allowBlank="1" showInputMessage="1" showErrorMessage="1" prompt="Enter Notes in the cell at right" sqref="D15:D16" xr:uid="{622B4B25-9753-4753-99E5-131E939EACD5}"/>
  </dataValidations>
  <hyperlinks>
    <hyperlink ref="E5" r:id="rId1" display="https://teams.microsoft.com/l/meetup-join/19%3ameeting_N2NmNDg0NmUtZWFkMS00YjFkLTljMzQtM2Q5ZDI4OGU2ZDJl%40thread.v2/0?context=%7b%22Tid%22%3a%22a1f43f48-54fe-433f-9378-968b45bc6665%22%2c%22Oid%22%3a%22a97f2b47-fee0-4f84-a663-b1d45b4d0254%22%7d" xr:uid="{C2144C5E-FED2-4E13-BA60-FA159F137A77}"/>
    <hyperlink ref="E4" r:id="rId2" display="https://teams.microsoft.com/l/meetup-join/19%3ameeting_ZjdhN2Y4ZDEtYjUyZC00YjE1LWFkZjAtYWRiNGNkZjcxMTRh%40thread.v2/0?context=%7b%22Tid%22%3a%22a1f43f48-54fe-433f-9378-968b45bc6665%22%2c%22Oid%22%3a%22a97f2b47-fee0-4f84-a663-b1d45b4d0254%22%7d" xr:uid="{26EAE487-8C3B-45BC-80E1-6D3154ADFF8C}"/>
    <hyperlink ref="D8" r:id="rId3" display="https://teams.microsoft.com/l/meetup-join/19%3ameeting_YzI1NjNlNTYtNjk3Yy00Y2YzLWEzYTEtNmE0MjkyMmQ0ZmNm%40thread.v2/0?context=%7b%22Tid%22%3a%22a1f43f48-54fe-433f-9378-968b45bc6665%22%2c%22Oid%22%3a%22a97f2b47-fee0-4f84-a663-b1d45b4d0254%22%7d" xr:uid="{529BD72C-DE13-429E-AE9A-AA5495405C9F}"/>
  </hyperlinks>
  <printOptions horizontalCentered="1" verticalCentered="1"/>
  <pageMargins left="0.7" right="0.7" top="0.75" bottom="0.75" header="0.3" footer="0.3"/>
  <pageSetup scale="89" orientation="landscape" r:id="rId4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Normal="100" workbookViewId="0">
      <selection activeCell="E4" sqref="E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13" t="str">
        <f>"March "&amp;CalendarYear2</f>
        <v>March 2026</v>
      </c>
      <c r="C1" s="14"/>
      <c r="D1" s="14"/>
      <c r="E1" s="15"/>
      <c r="F1" s="15"/>
      <c r="G1" s="15"/>
      <c r="H1" s="1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29">
        <f t="array" ref="B3:H3">DaysAndWeeks+DATE(CalendarYear2,3,1)-WEEKDAY(DATE(CalendarYear2,3,1),(WeekStart="Monday")+1)+1</f>
        <v>46082</v>
      </c>
      <c r="C3" s="29">
        <v>46083</v>
      </c>
      <c r="D3" s="29">
        <v>46084</v>
      </c>
      <c r="E3" s="29">
        <v>46085</v>
      </c>
      <c r="F3" s="29">
        <v>46086</v>
      </c>
      <c r="G3" s="29">
        <v>46087</v>
      </c>
      <c r="H3" s="29">
        <v>46088</v>
      </c>
    </row>
    <row r="4" spans="2:8" ht="57.95" customHeight="1">
      <c r="B4" s="34"/>
      <c r="C4" s="48" t="s">
        <v>49</v>
      </c>
      <c r="D4" s="34"/>
      <c r="E4" s="100" t="s">
        <v>42</v>
      </c>
      <c r="F4" s="34"/>
      <c r="G4" s="34"/>
      <c r="H4" s="29"/>
    </row>
    <row r="5" spans="2:8" ht="19.5" customHeight="1">
      <c r="B5" s="31">
        <f t="array" ref="B5:H5">DaysAndWeeks+DATE(CalendarYear2,3,1)-WEEKDAY(DATE(CalendarYear2,3,1),(WeekStart="Monday")+1)+8</f>
        <v>46089</v>
      </c>
      <c r="C5" s="31">
        <v>46090</v>
      </c>
      <c r="D5" s="31">
        <v>46091</v>
      </c>
      <c r="E5" s="31">
        <v>46092</v>
      </c>
      <c r="F5" s="31">
        <v>46093</v>
      </c>
      <c r="G5" s="31">
        <v>46094</v>
      </c>
      <c r="H5" s="31">
        <v>46095</v>
      </c>
    </row>
    <row r="6" spans="2:8" ht="103.5" customHeight="1">
      <c r="B6" s="31"/>
      <c r="C6" s="51"/>
      <c r="D6" s="43" t="s">
        <v>13</v>
      </c>
      <c r="E6" s="31"/>
      <c r="F6" s="31"/>
      <c r="G6" s="52" t="s">
        <v>50</v>
      </c>
      <c r="H6" s="31"/>
    </row>
    <row r="7" spans="2:8" ht="19.5" customHeight="1">
      <c r="B7" s="29">
        <f t="array" ref="B7:H7">DaysAndWeeks+DATE(CalendarYear2,3,1)-WEEKDAY(DATE(CalendarYear2,3,1),(WeekStart="Monday")+1)+15</f>
        <v>46096</v>
      </c>
      <c r="C7" s="29">
        <v>46097</v>
      </c>
      <c r="D7" s="29">
        <v>46098</v>
      </c>
      <c r="E7" s="29">
        <v>46099</v>
      </c>
      <c r="F7" s="29">
        <v>46100</v>
      </c>
      <c r="G7" s="29">
        <v>46101</v>
      </c>
      <c r="H7" s="29">
        <v>46102</v>
      </c>
    </row>
    <row r="8" spans="2:8" ht="57.95" customHeight="1">
      <c r="B8" s="29"/>
      <c r="C8" s="46" t="s">
        <v>15</v>
      </c>
      <c r="D8" s="29"/>
      <c r="E8" s="29"/>
      <c r="F8" s="29"/>
      <c r="H8" s="29"/>
    </row>
    <row r="9" spans="2:8" ht="19.5" customHeight="1">
      <c r="B9" s="31">
        <f t="array" ref="B9:H9">DaysAndWeeks+DATE(CalendarYear2,3,1)-WEEKDAY(DATE(CalendarYear2,3,1),(WeekStart="Monday")+1)+22</f>
        <v>46103</v>
      </c>
      <c r="C9" s="31">
        <v>46104</v>
      </c>
      <c r="D9" s="31">
        <v>46105</v>
      </c>
      <c r="E9" s="31">
        <v>46106</v>
      </c>
      <c r="F9" s="31">
        <v>46107</v>
      </c>
      <c r="G9" s="31">
        <v>46108</v>
      </c>
      <c r="H9" s="31">
        <v>46109</v>
      </c>
    </row>
    <row r="10" spans="2:8" ht="101.25" customHeight="1">
      <c r="B10" s="31"/>
      <c r="C10" s="52"/>
      <c r="D10" s="43" t="s">
        <v>2</v>
      </c>
      <c r="E10" s="31"/>
      <c r="F10" s="31"/>
      <c r="G10" s="90" t="s">
        <v>51</v>
      </c>
      <c r="H10" s="31"/>
    </row>
    <row r="11" spans="2:8" ht="19.5" customHeight="1">
      <c r="B11" s="29">
        <f t="array" ref="B11:H11">DaysAndWeeks+DATE(CalendarYear2,3,1)-WEEKDAY(DATE(CalendarYear2,3,1),(WeekStart="Monday")+1)+29</f>
        <v>46110</v>
      </c>
      <c r="C11" s="29">
        <v>46111</v>
      </c>
      <c r="D11" s="29">
        <v>46112</v>
      </c>
      <c r="E11" s="29">
        <v>46113</v>
      </c>
      <c r="F11" s="29">
        <v>46114</v>
      </c>
      <c r="G11" s="29">
        <v>46115</v>
      </c>
      <c r="H11" s="29">
        <v>46116</v>
      </c>
    </row>
    <row r="12" spans="2:8" ht="251.25" customHeight="1">
      <c r="B12" s="29"/>
      <c r="C12" s="79" t="s">
        <v>52</v>
      </c>
      <c r="D12" s="72" t="s">
        <v>53</v>
      </c>
      <c r="E12" s="32"/>
      <c r="G12" s="49"/>
      <c r="H12" s="29"/>
    </row>
    <row r="13" spans="2:8" ht="19.5" customHeight="1">
      <c r="B13" s="36">
        <f t="array" ref="B13:C13">DaysAndWeeks+DATE(CalendarYear2,3,1)-WEEKDAY(DATE(CalendarYear2,3,1),(WeekStart="Monday")+1)+36</f>
        <v>46117</v>
      </c>
      <c r="C13" s="36">
        <v>46118</v>
      </c>
      <c r="D13" s="7" t="s">
        <v>10</v>
      </c>
      <c r="E13" s="65"/>
      <c r="F13" s="65"/>
      <c r="G13" s="65"/>
      <c r="H13" s="66"/>
    </row>
    <row r="14" spans="2:8" ht="136.5" customHeight="1">
      <c r="B14" s="36"/>
      <c r="D14" s="104" t="s">
        <v>54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2">
      <formula>DAY(B3)&gt;8</formula>
    </cfRule>
  </conditionalFormatting>
  <conditionalFormatting sqref="B11:H11">
    <cfRule type="expression" dxfId="12" priority="11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3" xr:uid="{E67B923D-BBCA-4DA0-A000-1080B2D6E8AA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  <dataValidation allowBlank="1" showInputMessage="1" showErrorMessage="1" prompt="Enter Notes in the cell at right" sqref="D13:D14" xr:uid="{0F9B0908-15E7-42F3-A7F2-5FF19E945E2B}"/>
  </dataValidations>
  <hyperlinks>
    <hyperlink ref="E4" r:id="rId1" display="https://teams.microsoft.com/l/meetup-join/19%3ameeting_ZjdhN2Y4ZDEtYjUyZC00YjE1LWFkZjAtYWRiNGNkZjcxMTRh%40thread.v2/0?context=%7b%22Tid%22%3a%22a1f43f48-54fe-433f-9378-968b45bc6665%22%2c%22Oid%22%3a%22a97f2b47-fee0-4f84-a663-b1d45b4d0254%22%7d" xr:uid="{792F4F0D-54B2-4D67-BD0A-5FB4141918E0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553DD6B7DBA43B25B41FC7D9EFC17" ma:contentTypeVersion="18" ma:contentTypeDescription="Create a new document." ma:contentTypeScope="" ma:versionID="f6a04a87521bea0e9fc225e6f7dc60f8">
  <xsd:schema xmlns:xsd="http://www.w3.org/2001/XMLSchema" xmlns:xs="http://www.w3.org/2001/XMLSchema" xmlns:p="http://schemas.microsoft.com/office/2006/metadata/properties" xmlns:ns2="3123569f-bf77-4831-ad13-9ec49bb44483" xmlns:ns3="3684ed82-2840-4b1a-9227-992a270a08a4" targetNamespace="http://schemas.microsoft.com/office/2006/metadata/properties" ma:root="true" ma:fieldsID="759d2e4fa384a252a51a3bbf88bc7af0" ns2:_="" ns3:_="">
    <xsd:import namespace="3123569f-bf77-4831-ad13-9ec49bb44483"/>
    <xsd:import namespace="3684ed82-2840-4b1a-9227-992a270a08a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Not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23569f-bf77-4831-ad13-9ec49bb4448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da77be2-dc9f-42fe-9171-eca68ea2d994}" ma:internalName="TaxCatchAll" ma:showField="CatchAllData" ma:web="3123569f-bf77-4831-ad13-9ec49bb444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84ed82-2840-4b1a-9227-992a270a08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73cfa9a-e889-43e5-9e7e-099e1654cb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23569f-bf77-4831-ad13-9ec49bb44483" xsi:nil="true"/>
    <lcf76f155ced4ddcb4097134ff3c332f xmlns="3684ed82-2840-4b1a-9227-992a270a08a4">
      <Terms xmlns="http://schemas.microsoft.com/office/infopath/2007/PartnerControls"/>
    </lcf76f155ced4ddcb4097134ff3c332f>
    <Notes xmlns="3684ed82-2840-4b1a-9227-992a270a08a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342CB1-0ACD-4DFF-B2A6-DCE8303B4C0A}"/>
</file>

<file path=customXml/itemProps2.xml><?xml version="1.0" encoding="utf-8"?>
<ds:datastoreItem xmlns:ds="http://schemas.openxmlformats.org/officeDocument/2006/customXml" ds:itemID="{5845F649-A5E1-49E2-B3BF-F9BCCA7272E3}"/>
</file>

<file path=customXml/itemProps3.xml><?xml version="1.0" encoding="utf-8"?>
<ds:datastoreItem xmlns:ds="http://schemas.openxmlformats.org/officeDocument/2006/customXml" ds:itemID="{7A3AF6B5-3A62-476A-A075-2058F834D300}"/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2022-12-28T03:23:33Z</dcterms:created>
  <dcterms:modified xsi:type="dcterms:W3CDTF">2026-02-02T20:38:11Z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0x010100031553DD6B7DBA43B25B41FC7D9EFC17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8cf4a652-f7e0-491e-8e13-44afaf9aeba3_Enabled">
    <vt:lpwstr>true</vt:lpwstr>
  </property>
  <property fmtid="{D5CDD505-2E9C-101B-9397-08002B2CF9AE}" pid="6" name="MSIP_Label_8cf4a652-f7e0-491e-8e13-44afaf9aeba3_SetDate">
    <vt:lpwstr>2024-10-09T21:36:22Z</vt:lpwstr>
  </property>
  <property fmtid="{D5CDD505-2E9C-101B-9397-08002B2CF9AE}" pid="7" name="MSIP_Label_8cf4a652-f7e0-491e-8e13-44afaf9aeba3_Method">
    <vt:lpwstr>Standard</vt:lpwstr>
  </property>
  <property fmtid="{D5CDD505-2E9C-101B-9397-08002B2CF9AE}" pid="8" name="MSIP_Label_8cf4a652-f7e0-491e-8e13-44afaf9aeba3_Name">
    <vt:lpwstr>Anyone</vt:lpwstr>
  </property>
  <property fmtid="{D5CDD505-2E9C-101B-9397-08002B2CF9AE}" pid="9" name="MSIP_Label_8cf4a652-f7e0-491e-8e13-44afaf9aeba3_SiteId">
    <vt:lpwstr>a1f43f48-54fe-433f-9378-968b45bc6665</vt:lpwstr>
  </property>
  <property fmtid="{D5CDD505-2E9C-101B-9397-08002B2CF9AE}" pid="10" name="MSIP_Label_8cf4a652-f7e0-491e-8e13-44afaf9aeba3_ActionId">
    <vt:lpwstr>f7239570-f9db-4e48-b0b0-fe2ff7e139be</vt:lpwstr>
  </property>
  <property fmtid="{D5CDD505-2E9C-101B-9397-08002B2CF9AE}" pid="11" name="MSIP_Label_8cf4a652-f7e0-491e-8e13-44afaf9aeba3_ContentBits">
    <vt:lpwstr>0</vt:lpwstr>
  </property>
  <property fmtid="{D5CDD505-2E9C-101B-9397-08002B2CF9AE}" pid="12" name="MediaServiceImageTags">
    <vt:lpwstr/>
  </property>
</Properties>
</file>